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Waqas Marketing\106, Marc Oliver\"/>
    </mc:Choice>
  </mc:AlternateContent>
  <xr:revisionPtr revIDLastSave="0" documentId="13_ncr:1_{D1C68515-D7DF-4597-9350-8D7F67A1C22F}" xr6:coauthVersionLast="47" xr6:coauthVersionMax="47" xr10:uidLastSave="{00000000-0000-0000-0000-000000000000}"/>
  <bookViews>
    <workbookView xWindow="-110" yWindow="-110" windowWidth="19420" windowHeight="10300" tabRatio="827" xr2:uid="{00000000-000D-0000-FFFF-FFFF00000000}"/>
  </bookViews>
  <sheets>
    <sheet name="ESTIMATE" sheetId="2" r:id="rId1"/>
  </sheets>
  <definedNames>
    <definedName name="_xlnm.Print_Area" localSheetId="0">ESTIMATE!$A$1:$N$344</definedName>
    <definedName name="_xlnm.Print_Titles" localSheetId="0">ESTIMATE!$5:$5</definedName>
    <definedName name="Z_5D814AB1_BC97_4AEA_A097_E3C150B3E44D_.wvu.PrintArea" localSheetId="0" hidden="1">ESTIMATE!$A$1:$N$344</definedName>
    <definedName name="Z_5D814AB1_BC97_4AEA_A097_E3C150B3E44D_.wvu.PrintTitles" localSheetId="0" hidden="1">ESTIMATE!$5:$5</definedName>
  </definedNames>
  <calcPr calcId="191029"/>
  <customWorkbookViews>
    <customWorkbookView name="7" guid="{5D814AB1-BC97-4AEA-A097-E3C150B3E44D}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0" i="2" l="1"/>
  <c r="A221" i="2" s="1"/>
  <c r="A232" i="2"/>
  <c r="A285" i="2"/>
  <c r="A287" i="2"/>
  <c r="A293" i="2"/>
  <c r="F286" i="2"/>
  <c r="K286" i="2" s="1"/>
  <c r="I320" i="2"/>
  <c r="I321" i="2"/>
  <c r="I314" i="2"/>
  <c r="I318" i="2"/>
  <c r="K318" i="2"/>
  <c r="I319" i="2"/>
  <c r="K319" i="2"/>
  <c r="K320" i="2"/>
  <c r="K321" i="2"/>
  <c r="A309" i="2"/>
  <c r="A322" i="2"/>
  <c r="A325" i="2"/>
  <c r="F321" i="2"/>
  <c r="F320" i="2"/>
  <c r="F319" i="2"/>
  <c r="F318" i="2"/>
  <c r="F317" i="2"/>
  <c r="K317" i="2" s="1"/>
  <c r="F316" i="2"/>
  <c r="I316" i="2" s="1"/>
  <c r="F315" i="2"/>
  <c r="I315" i="2" s="1"/>
  <c r="F314" i="2"/>
  <c r="K314" i="2" s="1"/>
  <c r="F313" i="2"/>
  <c r="F311" i="2"/>
  <c r="K311" i="2" s="1"/>
  <c r="F312" i="2"/>
  <c r="K312" i="2" s="1"/>
  <c r="A223" i="2" l="1"/>
  <c r="A224" i="2" s="1"/>
  <c r="A222" i="2"/>
  <c r="A225" i="2" s="1"/>
  <c r="I286" i="2"/>
  <c r="L286" i="2" s="1"/>
  <c r="I317" i="2"/>
  <c r="K316" i="2"/>
  <c r="K315" i="2"/>
  <c r="L314" i="2"/>
  <c r="L315" i="2"/>
  <c r="L316" i="2"/>
  <c r="L317" i="2"/>
  <c r="L318" i="2"/>
  <c r="L321" i="2"/>
  <c r="L320" i="2"/>
  <c r="L319" i="2"/>
  <c r="I313" i="2"/>
  <c r="K313" i="2"/>
  <c r="L313" i="2" s="1"/>
  <c r="I311" i="2"/>
  <c r="L311" i="2" s="1"/>
  <c r="I312" i="2"/>
  <c r="L312" i="2" s="1"/>
  <c r="F112" i="2"/>
  <c r="K112" i="2" s="1"/>
  <c r="F111" i="2"/>
  <c r="K111" i="2" s="1"/>
  <c r="F110" i="2"/>
  <c r="K110" i="2" s="1"/>
  <c r="F109" i="2"/>
  <c r="K109" i="2" s="1"/>
  <c r="F108" i="2"/>
  <c r="K108" i="2" s="1"/>
  <c r="F107" i="2"/>
  <c r="I107" i="2" s="1"/>
  <c r="F106" i="2"/>
  <c r="I106" i="2" s="1"/>
  <c r="F105" i="2"/>
  <c r="K105" i="2" s="1"/>
  <c r="F104" i="2"/>
  <c r="K104" i="2" s="1"/>
  <c r="F103" i="2"/>
  <c r="I103" i="2" s="1"/>
  <c r="F102" i="2"/>
  <c r="I102" i="2" s="1"/>
  <c r="A121" i="2"/>
  <c r="A128" i="2"/>
  <c r="A133" i="2"/>
  <c r="A137" i="2"/>
  <c r="A139" i="2"/>
  <c r="F127" i="2"/>
  <c r="K127" i="2" s="1"/>
  <c r="F126" i="2"/>
  <c r="K126" i="2" s="1"/>
  <c r="A184" i="2"/>
  <c r="A189" i="2"/>
  <c r="A72" i="2"/>
  <c r="A74" i="2"/>
  <c r="A78" i="2"/>
  <c r="A88" i="2"/>
  <c r="A99" i="2"/>
  <c r="D86" i="2"/>
  <c r="D87" i="2" s="1"/>
  <c r="F87" i="2" s="1"/>
  <c r="F85" i="2"/>
  <c r="K85" i="2" s="1"/>
  <c r="F187" i="2"/>
  <c r="K187" i="2" s="1"/>
  <c r="F186" i="2"/>
  <c r="K186" i="2" s="1"/>
  <c r="A176" i="2"/>
  <c r="A113" i="2"/>
  <c r="D98" i="2"/>
  <c r="F98" i="2" s="1"/>
  <c r="A27" i="2"/>
  <c r="A33" i="2"/>
  <c r="A303" i="2"/>
  <c r="A282" i="2"/>
  <c r="F281" i="2"/>
  <c r="I281" i="2" s="1"/>
  <c r="F302" i="2"/>
  <c r="K302" i="2" s="1"/>
  <c r="F324" i="2"/>
  <c r="K324" i="2" s="1"/>
  <c r="F323" i="2"/>
  <c r="K323" i="2" s="1"/>
  <c r="F310" i="2"/>
  <c r="I310" i="2" s="1"/>
  <c r="F308" i="2"/>
  <c r="K308" i="2" s="1"/>
  <c r="F307" i="2"/>
  <c r="F306" i="2"/>
  <c r="K306" i="2" s="1"/>
  <c r="F305" i="2"/>
  <c r="K305" i="2" s="1"/>
  <c r="F304" i="2"/>
  <c r="K304" i="2" s="1"/>
  <c r="F301" i="2"/>
  <c r="I301" i="2" s="1"/>
  <c r="F300" i="2"/>
  <c r="K300" i="2" s="1"/>
  <c r="F299" i="2"/>
  <c r="I299" i="2" s="1"/>
  <c r="F298" i="2"/>
  <c r="I298" i="2" s="1"/>
  <c r="F297" i="2"/>
  <c r="K297" i="2" s="1"/>
  <c r="F296" i="2"/>
  <c r="I296" i="2" s="1"/>
  <c r="F295" i="2"/>
  <c r="I295" i="2" s="1"/>
  <c r="F294" i="2"/>
  <c r="I294" i="2" s="1"/>
  <c r="F292" i="2"/>
  <c r="I292" i="2" s="1"/>
  <c r="F291" i="2"/>
  <c r="I291" i="2" s="1"/>
  <c r="F290" i="2"/>
  <c r="I290" i="2" s="1"/>
  <c r="F289" i="2"/>
  <c r="I289" i="2" s="1"/>
  <c r="F288" i="2"/>
  <c r="I288" i="2" s="1"/>
  <c r="A284" i="2"/>
  <c r="D181" i="2"/>
  <c r="F181" i="2" s="1"/>
  <c r="K181" i="2" s="1"/>
  <c r="A226" i="2" l="1"/>
  <c r="K307" i="2"/>
  <c r="K102" i="2"/>
  <c r="I300" i="2"/>
  <c r="I302" i="2"/>
  <c r="I304" i="2"/>
  <c r="L304" i="2" s="1"/>
  <c r="I186" i="2"/>
  <c r="L186" i="2" s="1"/>
  <c r="I305" i="2"/>
  <c r="L305" i="2" s="1"/>
  <c r="I306" i="2"/>
  <c r="L306" i="2" s="1"/>
  <c r="I307" i="2"/>
  <c r="L307" i="2" s="1"/>
  <c r="I308" i="2"/>
  <c r="L308" i="2" s="1"/>
  <c r="I323" i="2"/>
  <c r="L323" i="2" s="1"/>
  <c r="I324" i="2"/>
  <c r="L324" i="2" s="1"/>
  <c r="I297" i="2"/>
  <c r="L297" i="2" s="1"/>
  <c r="I104" i="2"/>
  <c r="L104" i="2" s="1"/>
  <c r="I105" i="2"/>
  <c r="L105" i="2" s="1"/>
  <c r="I109" i="2"/>
  <c r="L109" i="2" s="1"/>
  <c r="I108" i="2"/>
  <c r="L108" i="2" s="1"/>
  <c r="I110" i="2"/>
  <c r="L110" i="2" s="1"/>
  <c r="I111" i="2"/>
  <c r="L111" i="2" s="1"/>
  <c r="I112" i="2"/>
  <c r="L112" i="2" s="1"/>
  <c r="L102" i="2"/>
  <c r="K103" i="2"/>
  <c r="L103" i="2" s="1"/>
  <c r="K106" i="2"/>
  <c r="L106" i="2" s="1"/>
  <c r="K107" i="2"/>
  <c r="L107" i="2" s="1"/>
  <c r="I127" i="2"/>
  <c r="L127" i="2" s="1"/>
  <c r="I126" i="2"/>
  <c r="L126" i="2" s="1"/>
  <c r="F86" i="2"/>
  <c r="I85" i="2"/>
  <c r="L85" i="2" s="1"/>
  <c r="I187" i="2"/>
  <c r="L187" i="2" s="1"/>
  <c r="K310" i="2"/>
  <c r="L310" i="2" s="1"/>
  <c r="K98" i="2"/>
  <c r="I98" i="2"/>
  <c r="K281" i="2"/>
  <c r="L281" i="2" s="1"/>
  <c r="L300" i="2"/>
  <c r="K298" i="2"/>
  <c r="L298" i="2" s="1"/>
  <c r="K290" i="2"/>
  <c r="L290" i="2" s="1"/>
  <c r="L302" i="2"/>
  <c r="K299" i="2"/>
  <c r="L299" i="2" s="1"/>
  <c r="K291" i="2"/>
  <c r="L291" i="2" s="1"/>
  <c r="K289" i="2"/>
  <c r="L289" i="2" s="1"/>
  <c r="K296" i="2"/>
  <c r="L296" i="2" s="1"/>
  <c r="K295" i="2"/>
  <c r="L295" i="2" s="1"/>
  <c r="K301" i="2"/>
  <c r="L301" i="2" s="1"/>
  <c r="K294" i="2"/>
  <c r="L294" i="2" s="1"/>
  <c r="K292" i="2"/>
  <c r="L292" i="2" s="1"/>
  <c r="K288" i="2"/>
  <c r="I181" i="2"/>
  <c r="L181" i="2" s="1"/>
  <c r="A328" i="2"/>
  <c r="A278" i="2"/>
  <c r="A273" i="2"/>
  <c r="A267" i="2"/>
  <c r="A266" i="2"/>
  <c r="A257" i="2"/>
  <c r="A256" i="2"/>
  <c r="A252" i="2"/>
  <c r="A245" i="2"/>
  <c r="A235" i="2"/>
  <c r="A219" i="2"/>
  <c r="A216" i="2"/>
  <c r="A211" i="2"/>
  <c r="A205" i="2"/>
  <c r="A201" i="2"/>
  <c r="A196" i="2"/>
  <c r="A170" i="2"/>
  <c r="A169" i="2"/>
  <c r="A167" i="2"/>
  <c r="A165" i="2"/>
  <c r="A154" i="2"/>
  <c r="A142" i="2"/>
  <c r="A141" i="2"/>
  <c r="A116" i="2"/>
  <c r="A115" i="2"/>
  <c r="A68" i="2"/>
  <c r="A66" i="2"/>
  <c r="A63" i="2"/>
  <c r="A54" i="2"/>
  <c r="A51" i="2"/>
  <c r="A50" i="2"/>
  <c r="A40" i="2"/>
  <c r="A37" i="2"/>
  <c r="A21" i="2"/>
  <c r="A20" i="2"/>
  <c r="D215" i="2"/>
  <c r="F215" i="2" s="1"/>
  <c r="I215" i="2" s="1"/>
  <c r="F214" i="2"/>
  <c r="I214" i="2" s="1"/>
  <c r="F213" i="2"/>
  <c r="I213" i="2" s="1"/>
  <c r="F212" i="2"/>
  <c r="F210" i="2"/>
  <c r="F209" i="2"/>
  <c r="I209" i="2" s="1"/>
  <c r="F206" i="2"/>
  <c r="D118" i="2"/>
  <c r="F118" i="2" s="1"/>
  <c r="F182" i="2"/>
  <c r="I182" i="2" s="1"/>
  <c r="F192" i="2"/>
  <c r="I192" i="2" s="1"/>
  <c r="F191" i="2"/>
  <c r="I191" i="2" s="1"/>
  <c r="F190" i="2"/>
  <c r="I190" i="2" s="1"/>
  <c r="F195" i="2"/>
  <c r="I195" i="2" s="1"/>
  <c r="F194" i="2"/>
  <c r="I194" i="2" s="1"/>
  <c r="F193" i="2"/>
  <c r="I193" i="2" s="1"/>
  <c r="F183" i="2"/>
  <c r="I183" i="2" s="1"/>
  <c r="F180" i="2"/>
  <c r="F179" i="2"/>
  <c r="K179" i="2" s="1"/>
  <c r="F178" i="2"/>
  <c r="F177" i="2"/>
  <c r="I177" i="2" s="1"/>
  <c r="F175" i="2"/>
  <c r="F174" i="2"/>
  <c r="I174" i="2" s="1"/>
  <c r="F173" i="2"/>
  <c r="F172" i="2"/>
  <c r="I172" i="2" s="1"/>
  <c r="F171" i="2"/>
  <c r="F166" i="2"/>
  <c r="I166" i="2" s="1"/>
  <c r="F164" i="2"/>
  <c r="I164" i="2" s="1"/>
  <c r="F163" i="2"/>
  <c r="I163" i="2" s="1"/>
  <c r="F162" i="2"/>
  <c r="I162" i="2" s="1"/>
  <c r="F161" i="2"/>
  <c r="I161" i="2" s="1"/>
  <c r="F160" i="2"/>
  <c r="F159" i="2"/>
  <c r="I159" i="2" s="1"/>
  <c r="F158" i="2"/>
  <c r="F157" i="2"/>
  <c r="I157" i="2" s="1"/>
  <c r="F156" i="2"/>
  <c r="F155" i="2"/>
  <c r="I155" i="2" s="1"/>
  <c r="F153" i="2"/>
  <c r="F152" i="2"/>
  <c r="F151" i="2"/>
  <c r="I151" i="2" s="1"/>
  <c r="F150" i="2"/>
  <c r="F149" i="2"/>
  <c r="F148" i="2"/>
  <c r="F147" i="2"/>
  <c r="I147" i="2" s="1"/>
  <c r="F146" i="2"/>
  <c r="F145" i="2"/>
  <c r="F144" i="2"/>
  <c r="F143" i="2"/>
  <c r="I143" i="2" s="1"/>
  <c r="F100" i="2"/>
  <c r="I100" i="2" s="1"/>
  <c r="F53" i="2"/>
  <c r="I53" i="2" s="1"/>
  <c r="F52" i="2"/>
  <c r="A227" i="2" l="1"/>
  <c r="A228" i="2"/>
  <c r="A229" i="2" s="1"/>
  <c r="A230" i="2" s="1"/>
  <c r="K212" i="2"/>
  <c r="I212" i="2"/>
  <c r="K206" i="2"/>
  <c r="I206" i="2"/>
  <c r="K171" i="2"/>
  <c r="I171" i="2"/>
  <c r="K148" i="2"/>
  <c r="I148" i="2"/>
  <c r="L148" i="2" s="1"/>
  <c r="K118" i="2"/>
  <c r="I118" i="2"/>
  <c r="K175" i="2"/>
  <c r="I175" i="2"/>
  <c r="L175" i="2" s="1"/>
  <c r="K150" i="2"/>
  <c r="I150" i="2"/>
  <c r="K149" i="2"/>
  <c r="I149" i="2"/>
  <c r="K156" i="2"/>
  <c r="I156" i="2"/>
  <c r="K180" i="2"/>
  <c r="I180" i="2"/>
  <c r="K160" i="2"/>
  <c r="I160" i="2"/>
  <c r="K152" i="2"/>
  <c r="I152" i="2"/>
  <c r="K153" i="2"/>
  <c r="I153" i="2"/>
  <c r="K158" i="2"/>
  <c r="I158" i="2"/>
  <c r="K144" i="2"/>
  <c r="I144" i="2"/>
  <c r="K145" i="2"/>
  <c r="I145" i="2"/>
  <c r="K173" i="2"/>
  <c r="I173" i="2"/>
  <c r="K146" i="2"/>
  <c r="I146" i="2"/>
  <c r="K52" i="2"/>
  <c r="I52" i="2"/>
  <c r="L98" i="2"/>
  <c r="L288" i="2"/>
  <c r="N283" i="2" s="1"/>
  <c r="K213" i="2"/>
  <c r="L213" i="2" s="1"/>
  <c r="K157" i="2"/>
  <c r="L157" i="2" s="1"/>
  <c r="K161" i="2"/>
  <c r="L161" i="2" s="1"/>
  <c r="L206" i="2"/>
  <c r="L212" i="2"/>
  <c r="K214" i="2"/>
  <c r="L214" i="2" s="1"/>
  <c r="K215" i="2"/>
  <c r="K209" i="2"/>
  <c r="L209" i="2" s="1"/>
  <c r="I210" i="2"/>
  <c r="K210" i="2"/>
  <c r="K164" i="2"/>
  <c r="L164" i="2" s="1"/>
  <c r="I179" i="2"/>
  <c r="L179" i="2" s="1"/>
  <c r="K172" i="2"/>
  <c r="L172" i="2" s="1"/>
  <c r="K192" i="2"/>
  <c r="K191" i="2"/>
  <c r="K190" i="2"/>
  <c r="K195" i="2"/>
  <c r="K193" i="2"/>
  <c r="L193" i="2" s="1"/>
  <c r="K194" i="2"/>
  <c r="K177" i="2"/>
  <c r="L177" i="2" s="1"/>
  <c r="I178" i="2"/>
  <c r="K182" i="2"/>
  <c r="L182" i="2" s="1"/>
  <c r="K174" i="2"/>
  <c r="K178" i="2"/>
  <c r="K183" i="2"/>
  <c r="K162" i="2"/>
  <c r="L162" i="2" s="1"/>
  <c r="K166" i="2"/>
  <c r="L166" i="2" s="1"/>
  <c r="K143" i="2"/>
  <c r="K147" i="2"/>
  <c r="K151" i="2"/>
  <c r="K155" i="2"/>
  <c r="K159" i="2"/>
  <c r="L160" i="2"/>
  <c r="K163" i="2"/>
  <c r="K100" i="2"/>
  <c r="K53" i="2"/>
  <c r="A231" i="2" l="1"/>
  <c r="L52" i="2"/>
  <c r="L171" i="2"/>
  <c r="L152" i="2"/>
  <c r="L118" i="2"/>
  <c r="L144" i="2"/>
  <c r="L153" i="2"/>
  <c r="L180" i="2"/>
  <c r="L146" i="2"/>
  <c r="L150" i="2"/>
  <c r="L145" i="2"/>
  <c r="L156" i="2"/>
  <c r="L149" i="2"/>
  <c r="L173" i="2"/>
  <c r="L158" i="2"/>
  <c r="L147" i="2"/>
  <c r="L178" i="2"/>
  <c r="L163" i="2"/>
  <c r="L155" i="2"/>
  <c r="L151" i="2"/>
  <c r="L215" i="2"/>
  <c r="L210" i="2"/>
  <c r="L192" i="2"/>
  <c r="L100" i="2"/>
  <c r="L190" i="2"/>
  <c r="L191" i="2"/>
  <c r="L194" i="2"/>
  <c r="L195" i="2"/>
  <c r="L174" i="2"/>
  <c r="L183" i="2"/>
  <c r="L159" i="2"/>
  <c r="L143" i="2"/>
  <c r="L53" i="2"/>
  <c r="N140" i="2" l="1"/>
  <c r="F336" i="2" l="1"/>
  <c r="I336" i="2" s="1"/>
  <c r="F335" i="2"/>
  <c r="I335" i="2" s="1"/>
  <c r="F280" i="2"/>
  <c r="I280" i="2" s="1"/>
  <c r="F279" i="2"/>
  <c r="I279" i="2" s="1"/>
  <c r="F274" i="2"/>
  <c r="I274" i="2" s="1"/>
  <c r="F272" i="2"/>
  <c r="I272" i="2" s="1"/>
  <c r="F271" i="2"/>
  <c r="I271" i="2" s="1"/>
  <c r="F270" i="2"/>
  <c r="I270" i="2" s="1"/>
  <c r="F269" i="2"/>
  <c r="I269" i="2" s="1"/>
  <c r="F268" i="2"/>
  <c r="I268" i="2" s="1"/>
  <c r="F263" i="2"/>
  <c r="F258" i="2"/>
  <c r="A259" i="2"/>
  <c r="A264" i="2"/>
  <c r="A262" i="2"/>
  <c r="A261" i="2"/>
  <c r="D248" i="2"/>
  <c r="F248" i="2" s="1"/>
  <c r="I248" i="2" s="1"/>
  <c r="D247" i="2"/>
  <c r="F247" i="2" s="1"/>
  <c r="I247" i="2" s="1"/>
  <c r="D246" i="2"/>
  <c r="F246" i="2" s="1"/>
  <c r="I246" i="2" s="1"/>
  <c r="F253" i="2"/>
  <c r="I253" i="2" s="1"/>
  <c r="F251" i="2"/>
  <c r="I251" i="2" s="1"/>
  <c r="F250" i="2"/>
  <c r="I250" i="2" s="1"/>
  <c r="F249" i="2"/>
  <c r="F241" i="2"/>
  <c r="I241" i="2" s="1"/>
  <c r="F240" i="2"/>
  <c r="F239" i="2"/>
  <c r="F238" i="2"/>
  <c r="K238" i="2" s="1"/>
  <c r="F237" i="2"/>
  <c r="K237" i="2" s="1"/>
  <c r="F236" i="2"/>
  <c r="I236" i="2" s="1"/>
  <c r="F231" i="2"/>
  <c r="I231" i="2" s="1"/>
  <c r="F230" i="2"/>
  <c r="I230" i="2" s="1"/>
  <c r="F229" i="2"/>
  <c r="F228" i="2"/>
  <c r="I228" i="2" s="1"/>
  <c r="F226" i="2"/>
  <c r="F225" i="2"/>
  <c r="I225" i="2" s="1"/>
  <c r="F224" i="2"/>
  <c r="I224" i="2" s="1"/>
  <c r="D204" i="2"/>
  <c r="F204" i="2" s="1"/>
  <c r="D202" i="2"/>
  <c r="F202" i="2" s="1"/>
  <c r="K202" i="2" s="1"/>
  <c r="F203" i="2"/>
  <c r="K203" i="2" s="1"/>
  <c r="F200" i="2"/>
  <c r="F199" i="2"/>
  <c r="F198" i="2"/>
  <c r="F185" i="2"/>
  <c r="F188" i="2"/>
  <c r="K188" i="2" s="1"/>
  <c r="F197" i="2"/>
  <c r="I197" i="2" s="1"/>
  <c r="F138" i="2"/>
  <c r="D134" i="2"/>
  <c r="D132" i="2"/>
  <c r="F131" i="2"/>
  <c r="I131" i="2" s="1"/>
  <c r="F130" i="2"/>
  <c r="I130" i="2" s="1"/>
  <c r="F129" i="2"/>
  <c r="I129" i="2" s="1"/>
  <c r="D125" i="2"/>
  <c r="D122" i="2"/>
  <c r="F122" i="2" s="1"/>
  <c r="D124" i="2"/>
  <c r="F124" i="2" s="1"/>
  <c r="D120" i="2"/>
  <c r="F120" i="2" s="1"/>
  <c r="F119" i="2"/>
  <c r="F117" i="2"/>
  <c r="F123" i="2"/>
  <c r="F97" i="2"/>
  <c r="I97" i="2" s="1"/>
  <c r="F96" i="2"/>
  <c r="I96" i="2" s="1"/>
  <c r="F95" i="2"/>
  <c r="I95" i="2" s="1"/>
  <c r="F94" i="2"/>
  <c r="F93" i="2"/>
  <c r="I93" i="2" s="1"/>
  <c r="F92" i="2"/>
  <c r="F91" i="2"/>
  <c r="F90" i="2"/>
  <c r="F89" i="2"/>
  <c r="D79" i="2"/>
  <c r="D80" i="2" s="1"/>
  <c r="D83" i="2"/>
  <c r="D84" i="2" s="1"/>
  <c r="F77" i="2"/>
  <c r="F76" i="2"/>
  <c r="F75" i="2"/>
  <c r="D73" i="2"/>
  <c r="D69" i="2"/>
  <c r="F69" i="2" s="1"/>
  <c r="I69" i="2" s="1"/>
  <c r="D71" i="2"/>
  <c r="F71" i="2" s="1"/>
  <c r="F70" i="2"/>
  <c r="D67" i="2"/>
  <c r="F67" i="2" s="1"/>
  <c r="I67" i="2" s="1"/>
  <c r="D57" i="2"/>
  <c r="F57" i="2" s="1"/>
  <c r="I57" i="2" s="1"/>
  <c r="F55" i="2"/>
  <c r="I55" i="2" s="1"/>
  <c r="F56" i="2"/>
  <c r="I56" i="2" s="1"/>
  <c r="F59" i="2"/>
  <c r="I59" i="2" s="1"/>
  <c r="F58" i="2"/>
  <c r="I58" i="2" s="1"/>
  <c r="D45" i="2"/>
  <c r="F45" i="2" s="1"/>
  <c r="I45" i="2" s="1"/>
  <c r="D44" i="2"/>
  <c r="F44" i="2" s="1"/>
  <c r="I44" i="2" s="1"/>
  <c r="D43" i="2"/>
  <c r="F43" i="2" s="1"/>
  <c r="I43" i="2" s="1"/>
  <c r="D42" i="2"/>
  <c r="F42" i="2" s="1"/>
  <c r="I42" i="2" s="1"/>
  <c r="D41" i="2"/>
  <c r="F41" i="2" s="1"/>
  <c r="I41" i="2" s="1"/>
  <c r="D36" i="2"/>
  <c r="F36" i="2" s="1"/>
  <c r="I36" i="2" s="1"/>
  <c r="D34" i="2"/>
  <c r="F34" i="2" s="1"/>
  <c r="I34" i="2" s="1"/>
  <c r="D32" i="2"/>
  <c r="F32" i="2" s="1"/>
  <c r="I32" i="2" s="1"/>
  <c r="D31" i="2"/>
  <c r="F31" i="2" s="1"/>
  <c r="D30" i="2"/>
  <c r="F30" i="2" s="1"/>
  <c r="D29" i="2"/>
  <c r="F29" i="2" s="1"/>
  <c r="D28" i="2"/>
  <c r="F28" i="2" s="1"/>
  <c r="D26" i="2"/>
  <c r="F26" i="2" s="1"/>
  <c r="D25" i="2"/>
  <c r="F25" i="2" s="1"/>
  <c r="D24" i="2"/>
  <c r="F24" i="2" s="1"/>
  <c r="D23" i="2"/>
  <c r="F23" i="2" s="1"/>
  <c r="I23" i="2" s="1"/>
  <c r="D22" i="2"/>
  <c r="F22" i="2" s="1"/>
  <c r="F35" i="2"/>
  <c r="K258" i="2" l="1"/>
  <c r="I258" i="2"/>
  <c r="K263" i="2"/>
  <c r="I263" i="2"/>
  <c r="K198" i="2"/>
  <c r="I198" i="2"/>
  <c r="K199" i="2"/>
  <c r="I199" i="2"/>
  <c r="K249" i="2"/>
  <c r="I249" i="2"/>
  <c r="K204" i="2"/>
  <c r="I204" i="2"/>
  <c r="K229" i="2"/>
  <c r="I229" i="2"/>
  <c r="K226" i="2"/>
  <c r="I226" i="2"/>
  <c r="K200" i="2"/>
  <c r="I200" i="2"/>
  <c r="I122" i="2"/>
  <c r="I119" i="2"/>
  <c r="I120" i="2"/>
  <c r="I123" i="2"/>
  <c r="I117" i="2"/>
  <c r="I75" i="2"/>
  <c r="I77" i="2"/>
  <c r="I76" i="2"/>
  <c r="I71" i="2"/>
  <c r="I185" i="2"/>
  <c r="I90" i="2"/>
  <c r="I91" i="2"/>
  <c r="I138" i="2"/>
  <c r="K138" i="2"/>
  <c r="K89" i="2"/>
  <c r="I89" i="2"/>
  <c r="I24" i="2"/>
  <c r="I26" i="2"/>
  <c r="I28" i="2"/>
  <c r="K94" i="2"/>
  <c r="I94" i="2"/>
  <c r="I25" i="2"/>
  <c r="I22" i="2"/>
  <c r="K29" i="2"/>
  <c r="I29" i="2"/>
  <c r="K31" i="2"/>
  <c r="I31" i="2"/>
  <c r="K35" i="2"/>
  <c r="I35" i="2"/>
  <c r="K92" i="2"/>
  <c r="I92" i="2"/>
  <c r="I30" i="2"/>
  <c r="K280" i="2"/>
  <c r="K57" i="2"/>
  <c r="L57" i="2" s="1"/>
  <c r="K30" i="2"/>
  <c r="K28" i="2"/>
  <c r="K32" i="2"/>
  <c r="L32" i="2" s="1"/>
  <c r="K124" i="2"/>
  <c r="F208" i="2"/>
  <c r="I208" i="2" s="1"/>
  <c r="F207" i="2"/>
  <c r="I207" i="2" s="1"/>
  <c r="L263" i="2"/>
  <c r="N260" i="2" s="1"/>
  <c r="L258" i="2"/>
  <c r="N255" i="2" s="1"/>
  <c r="K246" i="2"/>
  <c r="L246" i="2" s="1"/>
  <c r="K247" i="2"/>
  <c r="L247" i="2" s="1"/>
  <c r="K248" i="2"/>
  <c r="I238" i="2"/>
  <c r="L238" i="2" s="1"/>
  <c r="K236" i="2"/>
  <c r="I237" i="2"/>
  <c r="L237" i="2" s="1"/>
  <c r="K250" i="2"/>
  <c r="L250" i="2" s="1"/>
  <c r="K251" i="2"/>
  <c r="K253" i="2"/>
  <c r="K228" i="2"/>
  <c r="L228" i="2" s="1"/>
  <c r="K224" i="2"/>
  <c r="L224" i="2" s="1"/>
  <c r="K225" i="2"/>
  <c r="L225" i="2" s="1"/>
  <c r="I202" i="2"/>
  <c r="L202" i="2" s="1"/>
  <c r="I203" i="2"/>
  <c r="L203" i="2" s="1"/>
  <c r="L198" i="2"/>
  <c r="L199" i="2"/>
  <c r="L200" i="2"/>
  <c r="K185" i="2"/>
  <c r="I188" i="2"/>
  <c r="L188" i="2" s="1"/>
  <c r="K93" i="2"/>
  <c r="L93" i="2" s="1"/>
  <c r="K197" i="2"/>
  <c r="I124" i="2"/>
  <c r="K123" i="2"/>
  <c r="K117" i="2"/>
  <c r="K119" i="2"/>
  <c r="K120" i="2"/>
  <c r="K122" i="2"/>
  <c r="F79" i="2"/>
  <c r="K90" i="2"/>
  <c r="K91" i="2"/>
  <c r="D81" i="2"/>
  <c r="F81" i="2" s="1"/>
  <c r="F80" i="2"/>
  <c r="K69" i="2"/>
  <c r="K67" i="2"/>
  <c r="K55" i="2"/>
  <c r="K56" i="2"/>
  <c r="K58" i="2"/>
  <c r="D46" i="2"/>
  <c r="F46" i="2" s="1"/>
  <c r="K59" i="2"/>
  <c r="K45" i="2"/>
  <c r="K41" i="2"/>
  <c r="K42" i="2"/>
  <c r="K43" i="2"/>
  <c r="K44" i="2"/>
  <c r="K34" i="2"/>
  <c r="K36" i="2"/>
  <c r="K25" i="2"/>
  <c r="K23" i="2"/>
  <c r="K26" i="2"/>
  <c r="K22" i="2"/>
  <c r="K24" i="2"/>
  <c r="F330" i="2"/>
  <c r="I330" i="2" s="1"/>
  <c r="F329" i="2"/>
  <c r="K329" i="2" s="1"/>
  <c r="A334" i="2"/>
  <c r="A333" i="2"/>
  <c r="L249" i="2" l="1"/>
  <c r="L204" i="2"/>
  <c r="L226" i="2"/>
  <c r="L229" i="2"/>
  <c r="L138" i="2"/>
  <c r="K79" i="2"/>
  <c r="L90" i="2"/>
  <c r="L35" i="2"/>
  <c r="L94" i="2"/>
  <c r="L31" i="2"/>
  <c r="L25" i="2"/>
  <c r="L89" i="2"/>
  <c r="L92" i="2"/>
  <c r="L26" i="2"/>
  <c r="L28" i="2"/>
  <c r="L29" i="2"/>
  <c r="L124" i="2"/>
  <c r="L280" i="2"/>
  <c r="L120" i="2"/>
  <c r="L123" i="2"/>
  <c r="L30" i="2"/>
  <c r="K207" i="2"/>
  <c r="K208" i="2"/>
  <c r="L248" i="2"/>
  <c r="L251" i="2"/>
  <c r="L253" i="2"/>
  <c r="L236" i="2"/>
  <c r="L117" i="2"/>
  <c r="L197" i="2"/>
  <c r="I79" i="2"/>
  <c r="L79" i="2" s="1"/>
  <c r="L185" i="2"/>
  <c r="L67" i="2"/>
  <c r="L91" i="2"/>
  <c r="L119" i="2"/>
  <c r="L122" i="2"/>
  <c r="L55" i="2"/>
  <c r="L69" i="2"/>
  <c r="L56" i="2"/>
  <c r="L58" i="2"/>
  <c r="D47" i="2"/>
  <c r="F47" i="2" s="1"/>
  <c r="K47" i="2" s="1"/>
  <c r="L45" i="2"/>
  <c r="L59" i="2"/>
  <c r="L44" i="2"/>
  <c r="L43" i="2"/>
  <c r="L41" i="2"/>
  <c r="L42" i="2"/>
  <c r="L34" i="2"/>
  <c r="L36" i="2"/>
  <c r="L23" i="2"/>
  <c r="L24" i="2"/>
  <c r="K335" i="2"/>
  <c r="L335" i="2" s="1"/>
  <c r="L22" i="2"/>
  <c r="K336" i="2"/>
  <c r="K330" i="2"/>
  <c r="L330" i="2" s="1"/>
  <c r="I329" i="2"/>
  <c r="L329" i="2" s="1"/>
  <c r="N326" i="2" s="1"/>
  <c r="A275" i="2"/>
  <c r="A48" i="2"/>
  <c r="A39" i="2"/>
  <c r="A18" i="2"/>
  <c r="A9" i="2"/>
  <c r="F17" i="2"/>
  <c r="K17" i="2" s="1"/>
  <c r="F16" i="2"/>
  <c r="K16" i="2" s="1"/>
  <c r="F15" i="2"/>
  <c r="K15" i="2" s="1"/>
  <c r="F14" i="2"/>
  <c r="I14" i="2" s="1"/>
  <c r="F13" i="2"/>
  <c r="K13" i="2" s="1"/>
  <c r="F12" i="2"/>
  <c r="I12" i="2" s="1"/>
  <c r="F11" i="2"/>
  <c r="K11" i="2" s="1"/>
  <c r="F10" i="2"/>
  <c r="I10" i="2" s="1"/>
  <c r="N243" i="2" l="1"/>
  <c r="N339" i="2" s="1"/>
  <c r="N19" i="2"/>
  <c r="L207" i="2"/>
  <c r="N168" i="2" s="1"/>
  <c r="L208" i="2"/>
  <c r="K274" i="2"/>
  <c r="K272" i="2"/>
  <c r="K271" i="2"/>
  <c r="L336" i="2"/>
  <c r="N332" i="2" s="1"/>
  <c r="K269" i="2"/>
  <c r="K270" i="2"/>
  <c r="K14" i="2"/>
  <c r="L14" i="2" s="1"/>
  <c r="A10" i="2"/>
  <c r="K10" i="2"/>
  <c r="L10" i="2" s="1"/>
  <c r="I11" i="2"/>
  <c r="L11" i="2" s="1"/>
  <c r="K12" i="2"/>
  <c r="L12" i="2" s="1"/>
  <c r="I13" i="2"/>
  <c r="L13" i="2" s="1"/>
  <c r="I15" i="2"/>
  <c r="L15" i="2" s="1"/>
  <c r="I16" i="2"/>
  <c r="L16" i="2" s="1"/>
  <c r="I47" i="2"/>
  <c r="L47" i="2" s="1"/>
  <c r="N38" i="2" s="1"/>
  <c r="I17" i="2"/>
  <c r="L17" i="2" s="1"/>
  <c r="N7" i="2" l="1"/>
  <c r="A11" i="2"/>
  <c r="L271" i="2"/>
  <c r="L269" i="2"/>
  <c r="L272" i="2"/>
  <c r="L270" i="2"/>
  <c r="L274" i="2"/>
  <c r="A12" i="2" l="1"/>
  <c r="A13" i="2" l="1"/>
  <c r="A331" i="2"/>
  <c r="A327" i="2"/>
  <c r="A277" i="2"/>
  <c r="A254" i="2"/>
  <c r="A244" i="2"/>
  <c r="A242" i="2"/>
  <c r="A234" i="2"/>
  <c r="A218" i="2"/>
  <c r="A65" i="2"/>
  <c r="F132" i="2"/>
  <c r="F84" i="2"/>
  <c r="A14" i="2" l="1"/>
  <c r="I132" i="2"/>
  <c r="K77" i="2"/>
  <c r="K131" i="2"/>
  <c r="K76" i="2"/>
  <c r="K132" i="2"/>
  <c r="K279" i="2"/>
  <c r="K75" i="2"/>
  <c r="K130" i="2"/>
  <c r="A15" i="2" l="1"/>
  <c r="A16" i="2"/>
  <c r="L279" i="2"/>
  <c r="N276" i="2" s="1"/>
  <c r="L77" i="2"/>
  <c r="L75" i="2"/>
  <c r="L130" i="2"/>
  <c r="L132" i="2"/>
  <c r="L76" i="2"/>
  <c r="L131" i="2"/>
  <c r="F227" i="2"/>
  <c r="I227" i="2" s="1"/>
  <c r="F223" i="2"/>
  <c r="I223" i="2" s="1"/>
  <c r="F222" i="2"/>
  <c r="I222" i="2" s="1"/>
  <c r="F221" i="2"/>
  <c r="I221" i="2" s="1"/>
  <c r="F220" i="2"/>
  <c r="I220" i="2" s="1"/>
  <c r="A17" i="2" l="1"/>
  <c r="A22" i="2" s="1"/>
  <c r="A23" i="2" s="1"/>
  <c r="A24" i="2" s="1"/>
  <c r="A25" i="2" s="1"/>
  <c r="A26" i="2" s="1"/>
  <c r="A28" i="2" s="1"/>
  <c r="A29" i="2" s="1"/>
  <c r="A30" i="2" s="1"/>
  <c r="A31" i="2" s="1"/>
  <c r="A32" i="2" s="1"/>
  <c r="A34" i="2" s="1"/>
  <c r="A35" i="2" s="1"/>
  <c r="A36" i="2" s="1"/>
  <c r="K221" i="2"/>
  <c r="K241" i="2"/>
  <c r="K231" i="2"/>
  <c r="K268" i="2"/>
  <c r="K129" i="2"/>
  <c r="K223" i="2"/>
  <c r="I239" i="2"/>
  <c r="K239" i="2"/>
  <c r="K230" i="2"/>
  <c r="K222" i="2"/>
  <c r="K220" i="2"/>
  <c r="K227" i="2"/>
  <c r="K240" i="2"/>
  <c r="I240" i="2"/>
  <c r="A41" i="2" l="1"/>
  <c r="A42" i="2" s="1"/>
  <c r="A43" i="2" s="1"/>
  <c r="A44" i="2" s="1"/>
  <c r="A45" i="2" s="1"/>
  <c r="A46" i="2" s="1"/>
  <c r="A47" i="2" s="1"/>
  <c r="A52" i="2" s="1"/>
  <c r="A53" i="2" s="1"/>
  <c r="A55" i="2" s="1"/>
  <c r="A56" i="2" s="1"/>
  <c r="A57" i="2" s="1"/>
  <c r="A58" i="2" s="1"/>
  <c r="A59" i="2" s="1"/>
  <c r="L239" i="2"/>
  <c r="L230" i="2"/>
  <c r="L223" i="2"/>
  <c r="L268" i="2"/>
  <c r="N265" i="2" s="1"/>
  <c r="L221" i="2"/>
  <c r="L222" i="2"/>
  <c r="L227" i="2"/>
  <c r="L231" i="2"/>
  <c r="L240" i="2"/>
  <c r="L220" i="2"/>
  <c r="N217" i="2" s="1"/>
  <c r="L129" i="2"/>
  <c r="L241" i="2"/>
  <c r="N233" i="2" l="1"/>
  <c r="F135" i="2"/>
  <c r="I135" i="2" s="1"/>
  <c r="F136" i="2"/>
  <c r="I136" i="2" s="1"/>
  <c r="F134" i="2"/>
  <c r="K136" i="2" l="1"/>
  <c r="K95" i="2"/>
  <c r="K97" i="2"/>
  <c r="K135" i="2"/>
  <c r="K96" i="2"/>
  <c r="K134" i="2"/>
  <c r="I134" i="2"/>
  <c r="F125" i="2"/>
  <c r="F61" i="2"/>
  <c r="I61" i="2" s="1"/>
  <c r="F73" i="2"/>
  <c r="F62" i="2"/>
  <c r="I62" i="2" s="1"/>
  <c r="F60" i="2"/>
  <c r="I125" i="2" l="1"/>
  <c r="A60" i="2"/>
  <c r="A61" i="2" s="1"/>
  <c r="I60" i="2"/>
  <c r="L97" i="2"/>
  <c r="L96" i="2"/>
  <c r="I70" i="2"/>
  <c r="K70" i="2"/>
  <c r="K125" i="2"/>
  <c r="L134" i="2"/>
  <c r="L135" i="2"/>
  <c r="L136" i="2"/>
  <c r="L95" i="2"/>
  <c r="K73" i="2"/>
  <c r="I73" i="2"/>
  <c r="K71" i="2"/>
  <c r="K61" i="2"/>
  <c r="K62" i="2"/>
  <c r="K60" i="2"/>
  <c r="A62" i="2" l="1"/>
  <c r="A67" i="2" s="1"/>
  <c r="A69" i="2" s="1"/>
  <c r="A70" i="2" s="1"/>
  <c r="A71" i="2" s="1"/>
  <c r="A73" i="2" s="1"/>
  <c r="A75" i="2" s="1"/>
  <c r="A76" i="2" s="1"/>
  <c r="A77" i="2" s="1"/>
  <c r="A79" i="2" s="1"/>
  <c r="A80" i="2" s="1"/>
  <c r="A81" i="2" s="1"/>
  <c r="L73" i="2"/>
  <c r="L125" i="2"/>
  <c r="N114" i="2" s="1"/>
  <c r="L70" i="2"/>
  <c r="L71" i="2"/>
  <c r="L61" i="2"/>
  <c r="L62" i="2"/>
  <c r="L60" i="2"/>
  <c r="N49" i="2" s="1"/>
  <c r="F83" i="2" l="1"/>
  <c r="F82" i="2"/>
  <c r="A82" i="2" s="1"/>
  <c r="A83" i="2" l="1"/>
  <c r="A84" i="2" s="1"/>
  <c r="A85" i="2" s="1"/>
  <c r="A86" i="2" s="1"/>
  <c r="A87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100" i="2" s="1"/>
  <c r="K82" i="2"/>
  <c r="I82" i="2"/>
  <c r="A102" i="2" l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L82" i="2"/>
  <c r="N64" i="2" s="1"/>
  <c r="A117" i="2" l="1"/>
  <c r="A118" i="2" s="1"/>
  <c r="A119" i="2" s="1"/>
  <c r="A120" i="2" s="1"/>
  <c r="A122" i="2" s="1"/>
  <c r="A123" i="2" s="1"/>
  <c r="A124" i="2" s="1"/>
  <c r="A125" i="2" s="1"/>
  <c r="A126" i="2" s="1"/>
  <c r="A127" i="2" s="1"/>
  <c r="A129" i="2" s="1"/>
  <c r="A130" i="2" s="1"/>
  <c r="A131" i="2" s="1"/>
  <c r="A132" i="2" s="1"/>
  <c r="A134" i="2" s="1"/>
  <c r="A135" i="2" s="1"/>
  <c r="A136" i="2" s="1"/>
  <c r="A138" i="2" s="1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N340" i="2" l="1"/>
  <c r="A143" i="2" l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6" i="2" s="1"/>
  <c r="N342" i="2"/>
  <c r="N341" i="2"/>
  <c r="N343" i="2"/>
  <c r="A171" i="2" l="1"/>
  <c r="A172" i="2" s="1"/>
  <c r="A173" i="2" s="1"/>
  <c r="A174" i="2" s="1"/>
  <c r="A175" i="2" s="1"/>
  <c r="A177" i="2" s="1"/>
  <c r="A178" i="2" s="1"/>
  <c r="A179" i="2" s="1"/>
  <c r="A180" i="2" s="1"/>
  <c r="A181" i="2" s="1"/>
  <c r="A182" i="2" s="1"/>
  <c r="N344" i="2"/>
  <c r="A183" i="2" l="1"/>
  <c r="A185" i="2" s="1"/>
  <c r="A186" i="2" s="1"/>
  <c r="A187" i="2" s="1"/>
  <c r="A188" i="2" l="1"/>
  <c r="A190" i="2" s="1"/>
  <c r="A191" i="2" s="1"/>
  <c r="A192" i="2" s="1"/>
  <c r="A193" i="2" s="1"/>
  <c r="A194" i="2" l="1"/>
  <c r="A195" i="2" s="1"/>
  <c r="A197" i="2" s="1"/>
  <c r="A198" i="2" s="1"/>
  <c r="A199" i="2" s="1"/>
  <c r="A200" i="2" s="1"/>
  <c r="A202" i="2" s="1"/>
  <c r="A203" i="2" s="1"/>
  <c r="A204" i="2" s="1"/>
  <c r="A206" i="2" s="1"/>
  <c r="A207" i="2" s="1"/>
  <c r="A208" i="2" s="1"/>
  <c r="A209" i="2" s="1"/>
  <c r="A210" i="2" s="1"/>
  <c r="A212" i="2" s="1"/>
  <c r="A213" i="2" s="1"/>
  <c r="A214" i="2" s="1"/>
  <c r="A215" i="2" s="1"/>
  <c r="A236" i="2" s="1"/>
  <c r="A237" i="2" s="1"/>
  <c r="A238" i="2" s="1"/>
  <c r="A239" i="2" s="1"/>
  <c r="A240" i="2" s="1"/>
  <c r="A241" i="2" s="1"/>
  <c r="A246" i="2" s="1"/>
  <c r="A247" i="2" s="1"/>
  <c r="A248" i="2" s="1"/>
  <c r="A249" i="2" s="1"/>
  <c r="A250" i="2" s="1"/>
  <c r="A251" i="2" s="1"/>
  <c r="A253" i="2" s="1"/>
  <c r="A258" i="2" s="1"/>
  <c r="A263" i="2" s="1"/>
  <c r="A268" i="2" s="1"/>
  <c r="A269" i="2" s="1"/>
  <c r="A270" i="2" s="1"/>
  <c r="A271" i="2" s="1"/>
  <c r="A272" i="2" s="1"/>
  <c r="A274" i="2" s="1"/>
  <c r="A279" i="2" s="1"/>
  <c r="A280" i="2" s="1"/>
  <c r="A281" i="2" s="1"/>
  <c r="A286" i="2" s="1"/>
  <c r="A288" i="2" s="1"/>
  <c r="A289" i="2" s="1"/>
  <c r="A290" i="2" s="1"/>
  <c r="A291" i="2" s="1"/>
  <c r="A292" i="2" s="1"/>
  <c r="A294" i="2" s="1"/>
  <c r="A295" i="2" s="1"/>
  <c r="A296" i="2" s="1"/>
  <c r="A297" i="2" s="1"/>
  <c r="A298" i="2" s="1"/>
  <c r="A299" i="2" l="1"/>
  <c r="A300" i="2" s="1"/>
  <c r="A301" i="2" s="1"/>
  <c r="A302" i="2" s="1"/>
  <c r="A304" i="2" l="1"/>
  <c r="A305" i="2" s="1"/>
  <c r="A306" i="2" s="1"/>
  <c r="A307" i="2" s="1"/>
  <c r="A308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3" i="2" s="1"/>
  <c r="A324" i="2" s="1"/>
  <c r="A329" i="2" l="1"/>
  <c r="A330" i="2" s="1"/>
  <c r="A335" i="2" s="1"/>
  <c r="A336" i="2" s="1"/>
</calcChain>
</file>

<file path=xl/sharedStrings.xml><?xml version="1.0" encoding="utf-8"?>
<sst xmlns="http://schemas.openxmlformats.org/spreadsheetml/2006/main" count="565" uniqueCount="327">
  <si>
    <t>MATERIAL TAKEOFF AND COST ESTIMATE STATEMENT</t>
  </si>
  <si>
    <t>Project Name:</t>
  </si>
  <si>
    <t>Location:</t>
  </si>
  <si>
    <t>Sr #</t>
  </si>
  <si>
    <t>REFERENCE</t>
  </si>
  <si>
    <t>DESCRIPTION</t>
  </si>
  <si>
    <t>QUANTITY</t>
  </si>
  <si>
    <t>TOTAL QTY</t>
  </si>
  <si>
    <t>UNIT</t>
  </si>
  <si>
    <t>COST/UNIT</t>
  </si>
  <si>
    <t>UNIT LABOR</t>
  </si>
  <si>
    <t>TOTAL LABOR</t>
  </si>
  <si>
    <t>TOTAL COST</t>
  </si>
  <si>
    <t>REMARKS</t>
  </si>
  <si>
    <t>TRADE COST</t>
  </si>
  <si>
    <t>LF</t>
  </si>
  <si>
    <t>EA</t>
  </si>
  <si>
    <t>SUB TOTAL</t>
  </si>
  <si>
    <t>PROFIT</t>
  </si>
  <si>
    <t>INSURANCE</t>
  </si>
  <si>
    <t>CONTINGENCY</t>
  </si>
  <si>
    <t>NET TOTAL</t>
  </si>
  <si>
    <t>WASTE</t>
  </si>
  <si>
    <t>MATERIAL TOTAL</t>
  </si>
  <si>
    <t>CY</t>
  </si>
  <si>
    <t>31. EARTHWORK</t>
  </si>
  <si>
    <t xml:space="preserve">03. CONCRETE </t>
  </si>
  <si>
    <t>05. METALS</t>
  </si>
  <si>
    <t>SF</t>
  </si>
  <si>
    <t>07. THERMAL &amp; MOISTURE PROTECTION</t>
  </si>
  <si>
    <t>LS</t>
  </si>
  <si>
    <t>09. FINISHES</t>
  </si>
  <si>
    <t>10. SPECIALITIES</t>
  </si>
  <si>
    <t>22. PLUMBING</t>
  </si>
  <si>
    <t>23. HEATING VENTILATING &amp; AIR CONDITIONING (HVAC)</t>
  </si>
  <si>
    <t>A-2</t>
  </si>
  <si>
    <t>12. FURNISHINGS</t>
  </si>
  <si>
    <t>08. OPENINGS</t>
  </si>
  <si>
    <t>OVERHEAD</t>
  </si>
  <si>
    <t>GENERAL CONDITIONS</t>
  </si>
  <si>
    <t>Permit</t>
  </si>
  <si>
    <t>Supervision</t>
  </si>
  <si>
    <t>Final Cleanup</t>
  </si>
  <si>
    <t>Mobilization Cost</t>
  </si>
  <si>
    <t>Project Overheads</t>
  </si>
  <si>
    <t>Bonds</t>
  </si>
  <si>
    <t>Fees (Architect &amp; Engineer)</t>
  </si>
  <si>
    <t>Temporary Control &amp; Facilities</t>
  </si>
  <si>
    <t>01. GENERAL CONDITIONS</t>
  </si>
  <si>
    <t>04. MASONRY</t>
  </si>
  <si>
    <t>06. WOOD PLASTICS &amp; COMPOSITES</t>
  </si>
  <si>
    <t>CONCRETE FOR FOUNDATION</t>
  </si>
  <si>
    <t>CONCRETE FOR SLAB</t>
  </si>
  <si>
    <t>32. EXTERIOR IMPROVEMENTS</t>
  </si>
  <si>
    <t>Marlow Residence</t>
  </si>
  <si>
    <t>MF1: 2'-0''x1'-4'' Continuous Concrete Footing w/ 
(3) #5 Continuous Rebar's</t>
  </si>
  <si>
    <t>MF2: 1'-4''x1'-4'' Continuous Concrete Footing w/ 
(2) #5 Continuous Rebar's</t>
  </si>
  <si>
    <t>8''x8'' Continuous Concrete Footing w/ 
(1) #5 Continuous Rebar's</t>
  </si>
  <si>
    <t>PC-2: 4'-0''x4'-0''x1'-4'' Concrete Pad Footing w/ 
#5 Rebar's @ 6'' oc Each Way Bottom</t>
  </si>
  <si>
    <t>1B1: 8''x16'' Reinforced Concrete Beam w/ 
(2) #5 Continuous Rebar's Top &amp; Bottom, #3 Ties @ 48'' oc</t>
  </si>
  <si>
    <t>1B2: 8''x16'' Reinforced Concrete Beam w/ 
(2) #5 Continuous Rebar's Bottom, (2) #6 Continuous Rebar's Top, #3 Ties @ 7'' oc</t>
  </si>
  <si>
    <t>1B3: 8''x16'' Reinforced Concrete Beam w/ 
(2) #6 Continuous Rebar's Top &amp; Bottom, (2) #5 Continuous Rebar's At Intermediate, #3 Ties @ 7'' oc</t>
  </si>
  <si>
    <t>1B4: 8''x24'' Reinforced Concrete Beam w/ 
(4) #7 Continuous Rebar's Top &amp; Bottom, (2) #6 Continuous Rebar's t Intermediate, #3 Ties @ 7'' oc</t>
  </si>
  <si>
    <t>RTB: 8''x16'' Reinforced Concrete Beam w/ 
(2) #5 Continuous Rebar's Top &amp; Bottom, #3 Ties @ 48'' oc</t>
  </si>
  <si>
    <t>8'' Thick Concrete Deck w/ 
#5 Rebar's @ 8'' oc Each Way Top &amp; Bottom</t>
  </si>
  <si>
    <t>CONCRETE FOR BEAM</t>
  </si>
  <si>
    <t>6'' MIL Vapor Barrier</t>
  </si>
  <si>
    <t>A-8</t>
  </si>
  <si>
    <t>CMU WALL</t>
  </si>
  <si>
    <t>8'' Thick CMU Wall (2'-0'' High) w/ 
#5 Vertical Rebar's @ 48'' oc In Filled Cells</t>
  </si>
  <si>
    <t>8'' Thick CMU Wall (8'-0'' High) w/ 
#5 Vertical Rebar's @ 48'' oc In Filled Cells</t>
  </si>
  <si>
    <t>8'' Thick CMU Wall (11'-4'' High) w/ 
#5 Vertical Rebar's @ 48'' oc In Filled Cells</t>
  </si>
  <si>
    <t>8''x8'' Bond Beam w/
(1) #5 Continuous Rebar's</t>
  </si>
  <si>
    <t>8'' Thick CMU Wall Column (11'-4'' High) w/ 
#5 Vertical Rebar's @ 48'' oc In Filled Cells</t>
  </si>
  <si>
    <t>No Of Blocks (8''x8''x16'')</t>
  </si>
  <si>
    <t>METALLIC HARDWARE</t>
  </si>
  <si>
    <t>1/4''X6'' Screws @ 4'' oc</t>
  </si>
  <si>
    <t>Simpson Truss Anchor HETA20/META20</t>
  </si>
  <si>
    <t>3/4'' Expansion Anchor @ 24'' oc. 5-3/4'' Embedment Into Tie Beam</t>
  </si>
  <si>
    <t>1-1/2''x1-1/2''x1/4'' Washer Plate</t>
  </si>
  <si>
    <t>Simpson HGAM 10KTA Connector</t>
  </si>
  <si>
    <t>Simpson SPH4 Connector</t>
  </si>
  <si>
    <t>5/8'' Dia Anchor Bolt @ 24'' oc</t>
  </si>
  <si>
    <t>BEAM, LUMBER</t>
  </si>
  <si>
    <t>(2) 2x3 #2 SYP Ledger</t>
  </si>
  <si>
    <t>(3) 2x10 Beam</t>
  </si>
  <si>
    <t>(2) Layers Of 1/2'' Plywood</t>
  </si>
  <si>
    <t>(2) 2x10 Pressure Treated Ledger</t>
  </si>
  <si>
    <t>ROUGH CARPENTRY</t>
  </si>
  <si>
    <t>WOODEN POST</t>
  </si>
  <si>
    <t>(4) 2x6 Stud Post</t>
  </si>
  <si>
    <t>WOODEN TRUSS</t>
  </si>
  <si>
    <t>24'' Pre-Engineered Girder Truss</t>
  </si>
  <si>
    <t>24'' Pre-Engineering Floor Trusses @ 16'' oc</t>
  </si>
  <si>
    <t>Pre-Engineered Roof Truss @ 24'' oc</t>
  </si>
  <si>
    <t>SHEATHING</t>
  </si>
  <si>
    <t>5/8'' 4 Ply CDX Sheathing Nailed Over Roof Truss</t>
  </si>
  <si>
    <t>No Of Sheets (4'x8')</t>
  </si>
  <si>
    <t>10d Common Nails</t>
  </si>
  <si>
    <t>3/4'' CDX Plywood Sub-Flooring</t>
  </si>
  <si>
    <t>MILLWORK</t>
  </si>
  <si>
    <t>1'-9'' Deep Vanity Base Cabinet</t>
  </si>
  <si>
    <t>2'-0'' Deep Kitchen Base Cabinet</t>
  </si>
  <si>
    <t>2'-0'' Deep Laundry Base Cabinet</t>
  </si>
  <si>
    <t>1'-0'' Deep Kitchen Wall Cabinet</t>
  </si>
  <si>
    <t>1'-0'' Deep Laundry Wall Cabinet</t>
  </si>
  <si>
    <t>1'-0'' Deep Closet w/ Shelves &amp; Rods</t>
  </si>
  <si>
    <t>1'-4'' Deep Linen Closet w/ Shelves &amp; Rods</t>
  </si>
  <si>
    <t>2'-6'' Deep Pantry Closet w/ Shelves &amp; Rods</t>
  </si>
  <si>
    <t>1'-0'' Deep Walk-In-Closet w/ Shelves &amp; Rods</t>
  </si>
  <si>
    <t>Blocking For Wall Mounted Accessories</t>
  </si>
  <si>
    <t>ROOFING</t>
  </si>
  <si>
    <t>Flat Tile Roof</t>
  </si>
  <si>
    <t>(2) Layers Of #30 Felt Paper</t>
  </si>
  <si>
    <t>Ice &amp; Water Shield</t>
  </si>
  <si>
    <t>THERMAL &amp; WEATHER PROOFING</t>
  </si>
  <si>
    <t>R-19 Batt Insulation At Roof</t>
  </si>
  <si>
    <t>R-19 Batt Insulation At Ceiling</t>
  </si>
  <si>
    <t>Water Proofing Membrane</t>
  </si>
  <si>
    <t>FLASHING &amp; SHEET METALS</t>
  </si>
  <si>
    <t>Hip Metal Flashing</t>
  </si>
  <si>
    <t>Ridge Metal Flashing</t>
  </si>
  <si>
    <t>Drip Edge Metal Flashing</t>
  </si>
  <si>
    <t>Metal Flashing At Roof Gutter</t>
  </si>
  <si>
    <t>ROOF DRAINAGE</t>
  </si>
  <si>
    <t>Roof Gutter</t>
  </si>
  <si>
    <t>Downspout</t>
  </si>
  <si>
    <t>8''x16'' Scupper</t>
  </si>
  <si>
    <t>SOFFIT</t>
  </si>
  <si>
    <t>DRYWALL</t>
  </si>
  <si>
    <t>(1) Layer Of 5/8'' Gypsum Wall Board At Interior Side</t>
  </si>
  <si>
    <t>2x6 Wood Studs @ 16'' oc (Wall Height = 10'-6'' High)</t>
  </si>
  <si>
    <t>(2) 2x6 Wood Stud Top Runner</t>
  </si>
  <si>
    <t>2x6 Wood Stud Bottom Runner</t>
  </si>
  <si>
    <t>Sealant At Penetrations</t>
  </si>
  <si>
    <t>Fiberglass Sound Floor Insulation</t>
  </si>
  <si>
    <t>2x4 Wood Studs @ 16'' oc (Wall Height = 10'-6'' High)</t>
  </si>
  <si>
    <t>(2) 2x4 Wood Stud Top Runner</t>
  </si>
  <si>
    <t>2x4 Wood Stud Bottom Runner</t>
  </si>
  <si>
    <t>(1) Layer Of 5/8'' Type X Gypsum Wall Board At Garage Side</t>
  </si>
  <si>
    <t>2x4 Wood Studs @ 16'' oc (Wall Height = 3'-6'' High)</t>
  </si>
  <si>
    <t>2x4 Wood Studs @ 16'' oc (Wall Height = 5'-6'' High)</t>
  </si>
  <si>
    <t>1x3 Wood Furring Top Runner</t>
  </si>
  <si>
    <t>1x3 Wood Furring Bottom Runner</t>
  </si>
  <si>
    <t>1x3 Wood Furring @ 16'' oc (Wall Height = 10'-6'' High)</t>
  </si>
  <si>
    <t>(1) Layer Of 1/2'' Gypsum Wall Board At One Side</t>
  </si>
  <si>
    <t>SOFFIT FRAMING</t>
  </si>
  <si>
    <t>3-5/8'' Metal Studs @ 16'' oc (16'' High)</t>
  </si>
  <si>
    <t>3-5/8'' Metal Studs @ 16'' oc (8'' High)</t>
  </si>
  <si>
    <t>3-5/8'' Metal Studs @ 16'' oc (36'' High)</t>
  </si>
  <si>
    <t>WALL FINISHES</t>
  </si>
  <si>
    <t>(1) Layer Of 5/8'' Moisture Resistant Gypsum Wall Board At Wet Area</t>
  </si>
  <si>
    <t>(1) Layer Of Backer Board Under Ceramic Tiles</t>
  </si>
  <si>
    <t>Ceramic Wall Tiles At Bathroom</t>
  </si>
  <si>
    <t>PAINTING</t>
  </si>
  <si>
    <t>Paint On Gypsum Wall Board (1 Primer 2 Coats Finish)</t>
  </si>
  <si>
    <t>Paint On Gypsum Board Ceiling (1 Primer 2 Coats Finish)</t>
  </si>
  <si>
    <t>Paint On Wood Ceiling (1 Primer 2 Coats Finish)</t>
  </si>
  <si>
    <t>Paint On Door (1 Primer 2 Coats Finish)</t>
  </si>
  <si>
    <t>Paint On Door Trim (1 Primer 2 Coats Finish)</t>
  </si>
  <si>
    <t>BATHROOM ACCESSORIES</t>
  </si>
  <si>
    <t>18'' Long Towel Bar</t>
  </si>
  <si>
    <t>24'' Long Grab Bar</t>
  </si>
  <si>
    <t>36'' Long Grab Bar</t>
  </si>
  <si>
    <t>42'' Long Grab Bar</t>
  </si>
  <si>
    <t>Tissue Paper Holder</t>
  </si>
  <si>
    <t>Soap Dispenser</t>
  </si>
  <si>
    <t>Hand Dryer</t>
  </si>
  <si>
    <t>Vanity Mirror</t>
  </si>
  <si>
    <t>5'-4''x3'-0'' Shower Enclosure</t>
  </si>
  <si>
    <t>4'-0''x7'-0'' Shower Enclosure</t>
  </si>
  <si>
    <t>2'-6''x6'-0'' Shower Enclosure</t>
  </si>
  <si>
    <t>Outdoor Shower</t>
  </si>
  <si>
    <t>APPLIANCE</t>
  </si>
  <si>
    <t>Dishwasher</t>
  </si>
  <si>
    <t>Cooking Range</t>
  </si>
  <si>
    <t>Microwave Oven</t>
  </si>
  <si>
    <t>Hook Up Washer Dryer</t>
  </si>
  <si>
    <t>Stacked Washer &amp; Dryer</t>
  </si>
  <si>
    <t>4'' High Kitchen Backsplash</t>
  </si>
  <si>
    <t>4'' High Laundry Backsplash</t>
  </si>
  <si>
    <t>4'' High Bathroom Backsplash</t>
  </si>
  <si>
    <t>4'-0''x10'-0'' Kitchen Island w/ Drawers</t>
  </si>
  <si>
    <t>KITCHEN ISLAND</t>
  </si>
  <si>
    <t>COUNTERTOP &amp; BACKSPLASH</t>
  </si>
  <si>
    <t>1'-9'' Wide Vanity Countertop</t>
  </si>
  <si>
    <t>2'-0'' Wide Kitchen Countertop</t>
  </si>
  <si>
    <t>2'-0'' Wide Laundry Countertop</t>
  </si>
  <si>
    <t>13. SPECIAL CONSTRUCTION</t>
  </si>
  <si>
    <t>14. CONVEYING EQUIPMENTS</t>
  </si>
  <si>
    <t>POOL CONSTRUCTION</t>
  </si>
  <si>
    <r>
      <t xml:space="preserve">Pool </t>
    </r>
    <r>
      <rPr>
        <sz val="12"/>
        <color rgb="FFFF0000"/>
        <rFont val="Abadi"/>
        <family val="2"/>
      </rPr>
      <t>(Under Separate Permit)</t>
    </r>
  </si>
  <si>
    <t>ELEVATOR</t>
  </si>
  <si>
    <t>4'-0''x4'-6'' Elevator w/
2 EA = No Of Openings</t>
  </si>
  <si>
    <t>Lavatory</t>
  </si>
  <si>
    <t>Water Closet</t>
  </si>
  <si>
    <t>Single Bowl Laundry Sink</t>
  </si>
  <si>
    <t>Double Bowl Kitchen Sink</t>
  </si>
  <si>
    <t>Water Heater</t>
  </si>
  <si>
    <t>Hose Bib</t>
  </si>
  <si>
    <t>PLUMBING FIXTURES</t>
  </si>
  <si>
    <t>PLUMBING EQUIPMENTS</t>
  </si>
  <si>
    <t>AC Units</t>
  </si>
  <si>
    <t>Air Handling Unit</t>
  </si>
  <si>
    <t>HVAC EQUIPMENTS</t>
  </si>
  <si>
    <t>EXCAVATION</t>
  </si>
  <si>
    <t>Excavation</t>
  </si>
  <si>
    <t>Backfill</t>
  </si>
  <si>
    <t>CONCRETE PAVEMENT &amp; ACCESSORIES</t>
  </si>
  <si>
    <r>
      <t>Pavers</t>
    </r>
    <r>
      <rPr>
        <sz val="12"/>
        <color rgb="FFFF0000"/>
        <rFont val="Abadi"/>
        <family val="2"/>
      </rPr>
      <t xml:space="preserve"> (Verify In Field)</t>
    </r>
  </si>
  <si>
    <t>6'' Thick AC Condensing Pad Over
8'' Thick Aggregate Base Course</t>
  </si>
  <si>
    <t>RAILING</t>
  </si>
  <si>
    <t>1-1/2''x36" High Stair Handrail</t>
  </si>
  <si>
    <t>42" High Stair Guard Rail w/
1-3/4''x1-3/4'' Top &amp; Bottom Rail</t>
  </si>
  <si>
    <t>STAIR</t>
  </si>
  <si>
    <t>RISER</t>
  </si>
  <si>
    <t>DOOS</t>
  </si>
  <si>
    <t>Dimension: 30"x80", Door Type: Single Panel Swing Door</t>
  </si>
  <si>
    <t>Dimension: 30"x80", Door Type: Single Panel Pocket Door</t>
  </si>
  <si>
    <t>Dimension: 26"x80", Door Type: Single Panel Swing Door</t>
  </si>
  <si>
    <t>Dimension: 34"x80", Door Type: Double Panel Swing Door</t>
  </si>
  <si>
    <t>Dimension: 16'-0"x8'-0", Door Type: Overhead Garage Door</t>
  </si>
  <si>
    <t>Dimension: 4'-0"x10'-0", Door Type: Four Panel Sliding Door</t>
  </si>
  <si>
    <t>Dimension: 4'-0"x10'-0", Door Type: Double Panel Sliding Door</t>
  </si>
  <si>
    <t>Dimension: 28"x80", Door Type: Single Panel Swing Door</t>
  </si>
  <si>
    <t>Dimension: 26"x80", Door Type: Single Panel Pocket Door</t>
  </si>
  <si>
    <t>Dimension: 30"x80", Door Type: Single Panel Swing Door w/ 24" Transom A</t>
  </si>
  <si>
    <t>Dimension: 3'-0"x8'-0", Door Type: Double Panel Sliding Door</t>
  </si>
  <si>
    <t>WINDOWS</t>
  </si>
  <si>
    <t>CH34, Dimension: 26"x50", Window Type: Casement Window</t>
  </si>
  <si>
    <t>C2850, Dimension: 32"x60", Window Type: Casement Window</t>
  </si>
  <si>
    <t>F 2860, Dimension: 32"x72", Window Type: Fixed Window</t>
  </si>
  <si>
    <t>F 3460, Dimension: 40"x72", Window Type: Fixed Window</t>
  </si>
  <si>
    <t>F 4018, Dimension: 48"x20", Window Type: Fixed Window</t>
  </si>
  <si>
    <t>F 5020, Dimension: 60"x24", Window Type: Fixed Window</t>
  </si>
  <si>
    <t>F 6020, Dimension: 72"x24", Window Type: Fixed Window</t>
  </si>
  <si>
    <t>F 6820, Dimension: 80"x24", Window Type: Fixed Window</t>
  </si>
  <si>
    <t>F 7420, Dimension: 88"x24", Window Type: Fixed Window</t>
  </si>
  <si>
    <t>F 12020, Dimension: 144"x24", Window Type: Fixed Window</t>
  </si>
  <si>
    <t>DOOR HARDWEAR SET</t>
  </si>
  <si>
    <t>Allowance Is Added For Door Hardware Set
Total No Of Doors = 23 Each</t>
  </si>
  <si>
    <t>FLOORING</t>
  </si>
  <si>
    <t>Carpet Flooring</t>
  </si>
  <si>
    <t>Hard Wood Flooring</t>
  </si>
  <si>
    <t>Concrete Flooring</t>
  </si>
  <si>
    <t>Tile Flooring</t>
  </si>
  <si>
    <t>BASE, TRIM</t>
  </si>
  <si>
    <t>Tile Wall Base</t>
  </si>
  <si>
    <t>Vinyl Wall Base</t>
  </si>
  <si>
    <t>Wood Wall Base</t>
  </si>
  <si>
    <t>Rubber Wall Base</t>
  </si>
  <si>
    <t>Door Trim</t>
  </si>
  <si>
    <t>Door Threshold</t>
  </si>
  <si>
    <t>CEILING</t>
  </si>
  <si>
    <t>Wood Ceiling At Lanai</t>
  </si>
  <si>
    <t>1"x2" Pressure Treated Furring @ 10" O.C</t>
  </si>
  <si>
    <t>5/8" Type "X" Gypsum Board Ceiling</t>
  </si>
  <si>
    <t>5/8" Gypsum Board Ceiling</t>
  </si>
  <si>
    <t>12'' Wide 5/8'' Gypsum Board Ceiling Soffit</t>
  </si>
  <si>
    <t>16'' Wide 5/8'' Gypsum Board Ceiling Soffit</t>
  </si>
  <si>
    <t>#15 Felt Paper</t>
  </si>
  <si>
    <t>EXTERIOR FINISHES</t>
  </si>
  <si>
    <t>5/8'' Thick Textured Stucco Finish</t>
  </si>
  <si>
    <t>"Ditra" Waterproofing Membrane Over 
Thin-Set Over Wire Mesh Over 
Proflex Waterproofing Flooring</t>
  </si>
  <si>
    <t>2x8 Cedar Sub-Fascia</t>
  </si>
  <si>
    <t>2x2 Nailer</t>
  </si>
  <si>
    <t>18'' Wide Metal Cap</t>
  </si>
  <si>
    <t>4'' Thick Concrete Slab On Grade w/ 
6x6 W1.4xW1.4 @ Mid-Depth On Well Compacted And Treated Soil</t>
  </si>
  <si>
    <t>Grout</t>
  </si>
  <si>
    <t>Lap Studs Back To Back Fasten w/ (6) #10 x 1-1/2'' STSC Fastener</t>
  </si>
  <si>
    <t>Under counter Refrigerator</t>
  </si>
  <si>
    <t>A-2/A-3</t>
  </si>
  <si>
    <t>A-2/A-9</t>
  </si>
  <si>
    <t>A-3/A-9</t>
  </si>
  <si>
    <t>Window Trim</t>
  </si>
  <si>
    <t>26. ELECTRICAL</t>
  </si>
  <si>
    <t>RECEPTACLES</t>
  </si>
  <si>
    <t xml:space="preserve">125V GFCI Duplex Receptacle </t>
  </si>
  <si>
    <t>125V GFCI Weather Proof  Duplex Receptacle</t>
  </si>
  <si>
    <t>125V Duplex Receptacles</t>
  </si>
  <si>
    <t>125V Half Switched Duplex Receptacles</t>
  </si>
  <si>
    <t>240V Quadruplex Outlet</t>
  </si>
  <si>
    <t>LIGHTING FIXTURES</t>
  </si>
  <si>
    <t>6" Dia Recessed Lighting Fixture</t>
  </si>
  <si>
    <t>Wall Mounted Lighting Fixtures</t>
  </si>
  <si>
    <t>Vapor Proof Recessed Lighting Fixtures</t>
  </si>
  <si>
    <t>4" Dia Wall Mounted Lighting Fixtures</t>
  </si>
  <si>
    <t>7" Dia Ceiling Mounted Lighting Fixtures</t>
  </si>
  <si>
    <t>Surface Mounted Wall Sconce Lighting Fixtures</t>
  </si>
  <si>
    <t>Fluorescent Wrap Around Lighting Fixtures</t>
  </si>
  <si>
    <t>TV Screen</t>
  </si>
  <si>
    <t>LIGHTING CONTROLS</t>
  </si>
  <si>
    <t>Single Pole Switch</t>
  </si>
  <si>
    <t>Three Way Switch</t>
  </si>
  <si>
    <t>Four Way Switch</t>
  </si>
  <si>
    <t>Motor Disconnect Switch</t>
  </si>
  <si>
    <t>Motor Rated Switch</t>
  </si>
  <si>
    <t>MISCELLANEOUS</t>
  </si>
  <si>
    <t>Combination Of Carbon Monoxide &amp; Smoke Detector</t>
  </si>
  <si>
    <t>Ceiling Mounted Junction Box</t>
  </si>
  <si>
    <t>Ceiling Fan</t>
  </si>
  <si>
    <t>Recessed Restroom Exhaust Fan</t>
  </si>
  <si>
    <t>(1) Layer Of 1/2'' Exterior Grade Plywood Sheathing@Walls</t>
  </si>
  <si>
    <t>R-19 Batt Insulation@Exterior Walls</t>
  </si>
  <si>
    <t>(1) Layer Of Tyvek Building Wrap@Exterior Walls</t>
  </si>
  <si>
    <t>WALL FRAMING</t>
  </si>
  <si>
    <t>11. EQUIPMENT</t>
  </si>
  <si>
    <t>Panel: A, Voltage:120/240V, 1-Phase, 3-Wire, Main: 200 Amp</t>
  </si>
  <si>
    <t>Panel: B, Voltage:120/240V, 1-Phase, 3-Wire, Main: 200 Amp</t>
  </si>
  <si>
    <t>Panel: P:Pool, Voltage:120/240V, 1-Phase, 3-Wire, Main: 100 Amp</t>
  </si>
  <si>
    <t>400Amp Electrical Meter</t>
  </si>
  <si>
    <t>POWER DISTRIBUTION &amp; CIRCUIT BREAKERS</t>
  </si>
  <si>
    <t>2-Pole, 100-Amp Circuit Breaker</t>
  </si>
  <si>
    <t>2-Pole, 60-Amp Circuit Breaker</t>
  </si>
  <si>
    <t>2-Pole, 40-Amp Circuit Breaker</t>
  </si>
  <si>
    <t>2-Pole, 30-Amp Circuit Breaker</t>
  </si>
  <si>
    <t>2-Pole, 20-Amp Circuit Breaker</t>
  </si>
  <si>
    <t>1-Pole, 20-Amp Circuit Breaker</t>
  </si>
  <si>
    <t>1-Pole, 15-Amp Circuit Breaker</t>
  </si>
  <si>
    <t>1-Pole, 12-Amp Circuit Breaker</t>
  </si>
  <si>
    <t>E-1,E-3</t>
  </si>
  <si>
    <t xml:space="preserve">ALLOWANCE  </t>
  </si>
  <si>
    <t>Allowance Provided For Conductors &amp; Conduits</t>
  </si>
  <si>
    <t>1'-4''x1'-0'' Thickened Edge Footing w/ 
(2) #5 Continuous Rebar's</t>
  </si>
  <si>
    <t>3'-6" Wide Wooden Stairs
40 Each Riser @ 7-1/4"
38 Each Tread @ 10"</t>
  </si>
  <si>
    <t>5/8'' Stucco Soffit Over 1/2'' CDX Plywood &amp; With Lath</t>
  </si>
  <si>
    <t>(1) Layer Of 5/8'' Dens glass Sheathing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</si>
</sst>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_(&quot;$&quot;* #,##0.0_);_(&quot;$&quot;* \(#,##0.0\);_(&quot;$&quot;* &quot;-&quot;??_);_(@_)"/>
    <numFmt numFmtId="167" formatCode="&quot;$&quot;#,##0"/>
    <numFmt numFmtId="168" formatCode="_(&quot;$&quot;* #,##0_);_(&quot;$&quot;* \(#,##0\);_(&quot;$&quot;* &quot;-&quot;?_);_(@_)"/>
    <numFmt numFmtId="169" formatCode="_(&quot;$&quot;* #,##0_);_(&quot;$&quot;* \(#,##0\);_(&quot;$&quot;* &quot;-&quot;??_);_(@_)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badi"/>
      <family val="2"/>
    </font>
    <font>
      <b/>
      <sz val="12"/>
      <color theme="0"/>
      <name val="Abadi"/>
      <family val="2"/>
    </font>
    <font>
      <b/>
      <sz val="14"/>
      <color theme="1"/>
      <name val="Abadi"/>
      <family val="2"/>
    </font>
    <font>
      <b/>
      <sz val="14"/>
      <color rgb="FFFF0000"/>
      <name val="Abadi"/>
      <family val="2"/>
    </font>
    <font>
      <b/>
      <sz val="14"/>
      <color theme="0"/>
      <name val="Abadi"/>
      <family val="2"/>
    </font>
    <font>
      <b/>
      <sz val="12"/>
      <name val="Calibri"/>
      <family val="2"/>
      <scheme val="minor"/>
    </font>
    <font>
      <sz val="12"/>
      <color theme="0"/>
      <name val="Abadi"/>
      <family val="2"/>
    </font>
    <font>
      <b/>
      <sz val="11"/>
      <name val="Abadi"/>
      <family val="2"/>
    </font>
    <font>
      <sz val="12"/>
      <color rgb="FFFF0000"/>
      <name val="Abad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gradientFill degree="90">
        <stop position="0">
          <color theme="5"/>
        </stop>
        <stop position="1">
          <color theme="2" tint="-9.8025452436902985E-2"/>
        </stop>
      </gradientFill>
    </fill>
    <fill>
      <gradientFill degree="90">
        <stop position="0">
          <color theme="5" tint="-0.25098422193060094"/>
        </stop>
        <stop position="1">
          <color theme="0" tint="-0.49800103762932219"/>
        </stop>
      </gradientFill>
    </fill>
    <fill>
      <patternFill patternType="solid">
        <fgColor rgb="FFFFFFCC"/>
        <bgColor indexed="64"/>
      </patternFill>
    </fill>
    <fill>
      <gradientFill degree="270">
        <stop position="0">
          <color rgb="FFAAD2DA"/>
        </stop>
        <stop position="1">
          <color rgb="FF4A909A"/>
        </stop>
      </gradientFill>
    </fill>
    <fill>
      <gradientFill>
        <stop position="0">
          <color theme="5" tint="0.79998168889431442"/>
        </stop>
        <stop position="1">
          <color theme="5" tint="-0.25098422193060094"/>
        </stop>
      </gradient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22"/>
      </top>
      <bottom/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rgb="FFB2B2B2"/>
      </right>
      <top style="thin">
        <color auto="1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medium">
        <color auto="1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0">
    <xf numFmtId="0" fontId="0" fillId="0" borderId="0"/>
    <xf numFmtId="164" fontId="4" fillId="3" borderId="16" applyBorder="0">
      <alignment horizontal="center" vertical="center"/>
    </xf>
    <xf numFmtId="44" fontId="11" fillId="0" borderId="0" applyFont="0" applyFill="0" applyBorder="0" applyAlignment="0" applyProtection="0"/>
    <xf numFmtId="0" fontId="11" fillId="5" borderId="17" applyNumberFormat="0" applyFont="0" applyAlignment="0" applyProtection="0"/>
    <xf numFmtId="0" fontId="9" fillId="0" borderId="0"/>
    <xf numFmtId="0" fontId="7" fillId="4" borderId="5" applyAlignment="0">
      <alignment horizontal="center" vertical="center"/>
    </xf>
    <xf numFmtId="164" fontId="11" fillId="6" borderId="5">
      <alignment horizontal="right" vertical="center"/>
    </xf>
    <xf numFmtId="0" fontId="10" fillId="7" borderId="18" applyBorder="0" applyAlignment="0">
      <alignment horizontal="left" vertical="center" wrapText="1"/>
    </xf>
    <xf numFmtId="0" fontId="9" fillId="0" borderId="0"/>
    <xf numFmtId="0" fontId="1" fillId="5" borderId="17" applyNumberFormat="0" applyFont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8" applyFont="1" applyAlignment="1">
      <alignment vertical="center"/>
    </xf>
    <xf numFmtId="0" fontId="2" fillId="0" borderId="0" xfId="0" applyFont="1"/>
    <xf numFmtId="0" fontId="0" fillId="0" borderId="0" xfId="0" applyAlignment="1">
      <alignment wrapText="1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44" fontId="0" fillId="0" borderId="0" xfId="0" applyNumberForma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" fontId="3" fillId="0" borderId="6" xfId="3" applyNumberFormat="1" applyFont="1" applyFill="1" applyBorder="1" applyAlignment="1">
      <alignment horizontal="center" vertical="top"/>
    </xf>
    <xf numFmtId="0" fontId="3" fillId="0" borderId="8" xfId="3" applyFont="1" applyFill="1" applyBorder="1" applyAlignment="1">
      <alignment horizontal="left" vertical="center" wrapText="1"/>
    </xf>
    <xf numFmtId="44" fontId="2" fillId="0" borderId="0" xfId="0" applyNumberFormat="1" applyFont="1" applyAlignment="1">
      <alignment horizontal="right" vertical="center"/>
    </xf>
    <xf numFmtId="168" fontId="3" fillId="0" borderId="7" xfId="3" applyNumberFormat="1" applyFont="1" applyFill="1" applyBorder="1" applyAlignment="1" applyProtection="1">
      <alignment horizontal="left" vertical="top"/>
    </xf>
    <xf numFmtId="0" fontId="2" fillId="0" borderId="11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165" fontId="8" fillId="0" borderId="0" xfId="0" applyNumberFormat="1" applyFon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2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44" fontId="8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4" fontId="3" fillId="0" borderId="19" xfId="3" applyNumberFormat="1" applyFont="1" applyFill="1" applyBorder="1" applyAlignment="1">
      <alignment horizontal="right" vertical="center"/>
    </xf>
    <xf numFmtId="168" fontId="3" fillId="0" borderId="19" xfId="3" applyNumberFormat="1" applyFont="1" applyFill="1" applyBorder="1" applyAlignment="1" applyProtection="1">
      <alignment horizontal="right" vertical="center"/>
    </xf>
    <xf numFmtId="168" fontId="3" fillId="0" borderId="20" xfId="3" applyNumberFormat="1" applyFont="1" applyFill="1" applyBorder="1" applyAlignment="1" applyProtection="1">
      <alignment horizontal="right" vertical="center"/>
    </xf>
    <xf numFmtId="168" fontId="3" fillId="0" borderId="21" xfId="3" applyNumberFormat="1" applyFont="1" applyFill="1" applyBorder="1" applyAlignment="1" applyProtection="1">
      <alignment horizontal="left" vertical="top"/>
    </xf>
    <xf numFmtId="0" fontId="2" fillId="0" borderId="22" xfId="0" applyFont="1" applyBorder="1" applyAlignment="1">
      <alignment horizontal="center" vertical="center"/>
    </xf>
    <xf numFmtId="0" fontId="3" fillId="0" borderId="7" xfId="3" applyNumberFormat="1" applyFont="1" applyFill="1" applyBorder="1" applyAlignment="1">
      <alignment horizontal="center" vertical="center" wrapText="1"/>
    </xf>
    <xf numFmtId="1" fontId="3" fillId="0" borderId="24" xfId="3" applyNumberFormat="1" applyFont="1" applyFill="1" applyBorder="1" applyAlignment="1">
      <alignment horizontal="center" vertical="top"/>
    </xf>
    <xf numFmtId="0" fontId="3" fillId="0" borderId="21" xfId="3" applyNumberFormat="1" applyFont="1" applyFill="1" applyBorder="1" applyAlignment="1">
      <alignment horizontal="center" vertical="center" wrapText="1"/>
    </xf>
    <xf numFmtId="0" fontId="3" fillId="0" borderId="19" xfId="3" applyFont="1" applyFill="1" applyBorder="1" applyAlignment="1">
      <alignment horizontal="left" vertical="center" wrapText="1"/>
    </xf>
    <xf numFmtId="165" fontId="3" fillId="0" borderId="19" xfId="3" applyNumberFormat="1" applyFont="1" applyFill="1" applyBorder="1" applyAlignment="1">
      <alignment horizontal="right" vertical="center"/>
    </xf>
    <xf numFmtId="9" fontId="3" fillId="0" borderId="19" xfId="3" applyNumberFormat="1" applyFont="1" applyFill="1" applyBorder="1" applyAlignment="1">
      <alignment horizontal="right" vertical="center"/>
    </xf>
    <xf numFmtId="0" fontId="3" fillId="0" borderId="19" xfId="3" applyNumberFormat="1" applyFont="1" applyFill="1" applyBorder="1" applyAlignment="1">
      <alignment horizontal="right" vertical="center"/>
    </xf>
    <xf numFmtId="169" fontId="3" fillId="0" borderId="19" xfId="3" applyNumberFormat="1" applyFont="1" applyFill="1" applyBorder="1" applyAlignment="1">
      <alignment horizontal="right" vertical="center"/>
    </xf>
    <xf numFmtId="44" fontId="3" fillId="0" borderId="19" xfId="2" applyFont="1" applyFill="1" applyBorder="1" applyAlignment="1">
      <alignment horizontal="right" vertical="center"/>
    </xf>
    <xf numFmtId="0" fontId="3" fillId="8" borderId="0" xfId="8" applyFont="1" applyFill="1" applyAlignment="1">
      <alignment vertical="center"/>
    </xf>
    <xf numFmtId="0" fontId="0" fillId="8" borderId="0" xfId="0" applyFill="1"/>
    <xf numFmtId="0" fontId="2" fillId="8" borderId="0" xfId="0" applyFont="1" applyFill="1" applyAlignment="1">
      <alignment horizontal="center" vertical="center"/>
    </xf>
    <xf numFmtId="0" fontId="3" fillId="0" borderId="25" xfId="3" applyFont="1" applyFill="1" applyBorder="1" applyAlignment="1">
      <alignment horizontal="left" vertical="center" wrapText="1"/>
    </xf>
    <xf numFmtId="0" fontId="3" fillId="0" borderId="25" xfId="3" applyFont="1" applyFill="1" applyBorder="1" applyAlignment="1">
      <alignment horizontal="right" vertical="center" wrapText="1"/>
    </xf>
    <xf numFmtId="0" fontId="3" fillId="0" borderId="23" xfId="3" applyNumberFormat="1" applyFont="1" applyFill="1" applyBorder="1" applyAlignment="1">
      <alignment horizontal="center" vertical="center" wrapText="1"/>
    </xf>
    <xf numFmtId="44" fontId="12" fillId="0" borderId="8" xfId="3" applyNumberFormat="1" applyFont="1" applyFill="1" applyBorder="1" applyAlignment="1">
      <alignment horizontal="right" vertical="center"/>
    </xf>
    <xf numFmtId="9" fontId="12" fillId="0" borderId="8" xfId="3" applyNumberFormat="1" applyFont="1" applyFill="1" applyBorder="1" applyAlignment="1">
      <alignment horizontal="right" vertical="center"/>
    </xf>
    <xf numFmtId="169" fontId="12" fillId="0" borderId="8" xfId="3" applyNumberFormat="1" applyFont="1" applyFill="1" applyBorder="1" applyAlignment="1">
      <alignment horizontal="right" vertical="center"/>
    </xf>
    <xf numFmtId="165" fontId="13" fillId="2" borderId="5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2" fontId="13" fillId="2" borderId="5" xfId="0" applyNumberFormat="1" applyFont="1" applyFill="1" applyBorder="1" applyAlignment="1">
      <alignment horizontal="center" vertical="center"/>
    </xf>
    <xf numFmtId="166" fontId="13" fillId="2" borderId="5" xfId="0" applyNumberFormat="1" applyFont="1" applyFill="1" applyBorder="1" applyAlignment="1">
      <alignment horizontal="center" vertical="center"/>
    </xf>
    <xf numFmtId="166" fontId="13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67" fontId="13" fillId="2" borderId="9" xfId="0" applyNumberFormat="1" applyFont="1" applyFill="1" applyBorder="1" applyAlignment="1">
      <alignment horizontal="center" vertical="center"/>
    </xf>
    <xf numFmtId="165" fontId="12" fillId="0" borderId="8" xfId="3" applyNumberFormat="1" applyFont="1" applyFill="1" applyBorder="1" applyAlignment="1">
      <alignment horizontal="right" vertical="center"/>
    </xf>
    <xf numFmtId="0" fontId="12" fillId="0" borderId="8" xfId="3" applyNumberFormat="1" applyFont="1" applyFill="1" applyBorder="1" applyAlignment="1">
      <alignment horizontal="right" vertical="center"/>
    </xf>
    <xf numFmtId="169" fontId="12" fillId="0" borderId="8" xfId="2" applyNumberFormat="1" applyFont="1" applyFill="1" applyBorder="1" applyAlignment="1">
      <alignment horizontal="right" vertical="center"/>
    </xf>
    <xf numFmtId="168" fontId="12" fillId="0" borderId="8" xfId="3" applyNumberFormat="1" applyFont="1" applyFill="1" applyBorder="1" applyAlignment="1" applyProtection="1">
      <alignment horizontal="right" vertical="center"/>
    </xf>
    <xf numFmtId="168" fontId="12" fillId="0" borderId="10" xfId="3" applyNumberFormat="1" applyFont="1" applyFill="1" applyBorder="1" applyAlignment="1" applyProtection="1">
      <alignment horizontal="right" vertical="center"/>
    </xf>
    <xf numFmtId="0" fontId="13" fillId="2" borderId="5" xfId="0" applyFont="1" applyFill="1" applyBorder="1" applyAlignment="1">
      <alignment horizontal="left" vertical="center" wrapText="1"/>
    </xf>
    <xf numFmtId="0" fontId="12" fillId="0" borderId="8" xfId="3" applyFont="1" applyFill="1" applyBorder="1" applyAlignment="1">
      <alignment horizontal="left" vertical="center" wrapText="1"/>
    </xf>
    <xf numFmtId="1" fontId="12" fillId="0" borderId="6" xfId="3" applyNumberFormat="1" applyFont="1" applyFill="1" applyBorder="1" applyAlignment="1">
      <alignment horizontal="center" vertical="top"/>
    </xf>
    <xf numFmtId="44" fontId="12" fillId="0" borderId="8" xfId="2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left" vertical="top"/>
    </xf>
    <xf numFmtId="0" fontId="13" fillId="2" borderId="14" xfId="0" applyFont="1" applyFill="1" applyBorder="1" applyAlignment="1">
      <alignment vertical="top"/>
    </xf>
    <xf numFmtId="0" fontId="18" fillId="2" borderId="14" xfId="0" applyFont="1" applyFill="1" applyBorder="1" applyAlignment="1">
      <alignment vertical="top"/>
    </xf>
    <xf numFmtId="9" fontId="18" fillId="2" borderId="14" xfId="0" applyNumberFormat="1" applyFont="1" applyFill="1" applyBorder="1" applyAlignment="1">
      <alignment vertical="top"/>
    </xf>
    <xf numFmtId="42" fontId="13" fillId="2" borderId="15" xfId="0" applyNumberFormat="1" applyFont="1" applyFill="1" applyBorder="1" applyAlignment="1">
      <alignment vertical="top"/>
    </xf>
    <xf numFmtId="9" fontId="13" fillId="2" borderId="14" xfId="0" applyNumberFormat="1" applyFont="1" applyFill="1" applyBorder="1" applyAlignment="1">
      <alignment horizontal="center" vertical="top"/>
    </xf>
    <xf numFmtId="165" fontId="3" fillId="0" borderId="8" xfId="9" applyNumberFormat="1" applyFont="1" applyFill="1" applyBorder="1" applyAlignment="1">
      <alignment horizontal="right" vertical="center"/>
    </xf>
    <xf numFmtId="9" fontId="3" fillId="0" borderId="8" xfId="9" applyNumberFormat="1" applyFont="1" applyFill="1" applyBorder="1" applyAlignment="1">
      <alignment horizontal="right" vertical="center"/>
    </xf>
    <xf numFmtId="0" fontId="3" fillId="0" borderId="8" xfId="9" applyNumberFormat="1" applyFont="1" applyFill="1" applyBorder="1" applyAlignment="1">
      <alignment horizontal="right" vertical="center"/>
    </xf>
    <xf numFmtId="0" fontId="12" fillId="0" borderId="8" xfId="3" applyFont="1" applyFill="1" applyBorder="1" applyAlignment="1">
      <alignment horizontal="right" vertical="center" wrapText="1"/>
    </xf>
    <xf numFmtId="0" fontId="13" fillId="9" borderId="5" xfId="0" applyFont="1" applyFill="1" applyBorder="1" applyAlignment="1">
      <alignment horizontal="left" vertical="center" wrapText="1"/>
    </xf>
    <xf numFmtId="1" fontId="19" fillId="0" borderId="8" xfId="3" applyNumberFormat="1" applyFont="1" applyFill="1" applyBorder="1" applyAlignment="1">
      <alignment horizontal="center" vertical="center"/>
    </xf>
    <xf numFmtId="0" fontId="17" fillId="0" borderId="1" xfId="3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166" fontId="12" fillId="0" borderId="8" xfId="3" applyNumberFormat="1" applyFont="1" applyFill="1" applyBorder="1" applyAlignment="1">
      <alignment horizontal="right" vertical="center"/>
    </xf>
    <xf numFmtId="166" fontId="12" fillId="0" borderId="8" xfId="2" applyNumberFormat="1" applyFont="1" applyFill="1" applyBorder="1" applyAlignment="1">
      <alignment horizontal="right" vertical="center"/>
    </xf>
    <xf numFmtId="0" fontId="3" fillId="0" borderId="26" xfId="3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7" fillId="0" borderId="12" xfId="3" applyNumberFormat="1" applyFont="1" applyFill="1" applyBorder="1" applyAlignment="1">
      <alignment horizontal="center" vertical="center" wrapText="1"/>
    </xf>
    <xf numFmtId="0" fontId="17" fillId="0" borderId="1" xfId="3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7" fillId="0" borderId="26" xfId="3" applyNumberFormat="1" applyFont="1" applyFill="1" applyBorder="1" applyAlignment="1">
      <alignment horizontal="center" vertical="center" wrapText="1"/>
    </xf>
    <xf numFmtId="0" fontId="17" fillId="0" borderId="23" xfId="3" applyNumberFormat="1" applyFont="1" applyFill="1" applyBorder="1" applyAlignment="1">
      <alignment horizontal="center" vertical="center" wrapText="1"/>
    </xf>
  </cellXfs>
  <cellStyles count="10">
    <cellStyle name="Currency" xfId="2" builtinId="4"/>
    <cellStyle name="Normal" xfId="0" builtinId="0"/>
    <cellStyle name="Normal 2" xfId="4" xr:uid="{00000000-0005-0000-0000-000002000000}"/>
    <cellStyle name="Normal 2 3" xfId="8" xr:uid="{00000000-0005-0000-0000-000003000000}"/>
    <cellStyle name="Note" xfId="3" builtinId="10"/>
    <cellStyle name="Note 2" xfId="9" xr:uid="{00000000-0005-0000-0000-000005000000}"/>
    <cellStyle name="Style 1" xfId="5" xr:uid="{00000000-0005-0000-0000-000006000000}"/>
    <cellStyle name="Style 2" xfId="6" xr:uid="{00000000-0005-0000-0000-000007000000}"/>
    <cellStyle name="Style 3" xfId="7" xr:uid="{00000000-0005-0000-0000-000008000000}"/>
    <cellStyle name="Style 4" xfId="1" xr:uid="{00000000-0005-0000-0000-000009000000}"/>
  </cellStyles>
  <dxfs count="0"/>
  <tableStyles count="0" defaultTableStyle="TableStyleMedium2" defaultPivotStyle="PivotStyleLight16"/>
  <colors>
    <mruColors>
      <color rgb="FFECE3FD"/>
      <color rgb="FF4A909A"/>
      <color rgb="FFEC6B0A"/>
      <color rgb="FFAAD2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CF691"/>
  <sheetViews>
    <sheetView showGridLines="0" tabSelected="1" zoomScale="70" zoomScaleNormal="70" zoomScaleSheetLayoutView="160" zoomScalePageLayoutView="10" workbookViewId="0">
      <selection activeCell="C3" sqref="C3"/>
    </sheetView>
  </sheetViews>
  <sheetFormatPr defaultColWidth="9" defaultRowHeight="14.5"/>
  <cols>
    <col min="1" max="1" width="9.26953125" customWidth="1"/>
    <col min="2" max="2" width="14.7265625" style="3" customWidth="1"/>
    <col min="3" max="3" width="74.81640625" style="4" customWidth="1"/>
    <col min="4" max="4" width="11.7265625" style="5" customWidth="1"/>
    <col min="5" max="5" width="11.54296875" customWidth="1"/>
    <col min="6" max="6" width="14.1796875" style="6" customWidth="1"/>
    <col min="7" max="7" width="10.26953125" customWidth="1"/>
    <col min="8" max="8" width="12.54296875" style="7" customWidth="1"/>
    <col min="9" max="9" width="14.7265625" style="8" customWidth="1"/>
    <col min="10" max="10" width="12.453125" customWidth="1"/>
    <col min="11" max="11" width="14" customWidth="1"/>
    <col min="12" max="12" width="14.7265625" customWidth="1"/>
    <col min="13" max="13" width="17.81640625" customWidth="1"/>
    <col min="14" max="14" width="22" customWidth="1"/>
  </cols>
  <sheetData>
    <row r="1" spans="1:84" s="44" customFormat="1" ht="18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</row>
    <row r="2" spans="1:84" s="45" customFormat="1" ht="18.399999999999999" customHeight="1">
      <c r="A2" s="92" t="s">
        <v>1</v>
      </c>
      <c r="B2" s="92"/>
      <c r="C2" s="60" t="s">
        <v>54</v>
      </c>
      <c r="D2" s="93"/>
      <c r="E2" s="93"/>
      <c r="F2" s="94"/>
      <c r="G2" s="95"/>
      <c r="H2" s="95"/>
      <c r="I2" s="95"/>
      <c r="J2" s="1"/>
      <c r="K2" s="1"/>
      <c r="L2" s="1"/>
      <c r="M2" s="10"/>
      <c r="N2" s="1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84" s="45" customFormat="1" ht="18.399999999999999" customHeight="1">
      <c r="A3" s="92" t="s">
        <v>2</v>
      </c>
      <c r="B3" s="92"/>
      <c r="C3" s="60"/>
      <c r="D3" s="93"/>
      <c r="E3" s="93"/>
      <c r="F3" s="95"/>
      <c r="G3" s="95"/>
      <c r="H3" s="95"/>
      <c r="I3" s="95"/>
      <c r="J3" s="1"/>
      <c r="K3" s="1"/>
      <c r="L3" s="1"/>
      <c r="M3" s="10"/>
      <c r="N3" s="1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84" s="45" customFormat="1">
      <c r="A4" s="9"/>
      <c r="B4" s="1"/>
      <c r="C4" s="10"/>
      <c r="D4" s="1"/>
      <c r="E4" s="1"/>
      <c r="F4" s="1"/>
      <c r="G4" s="1"/>
      <c r="H4" s="1"/>
      <c r="I4" s="1"/>
      <c r="J4" s="1"/>
      <c r="K4" s="1"/>
      <c r="L4" s="1"/>
      <c r="M4" s="10"/>
      <c r="N4" s="1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84" s="44" customFormat="1" ht="30.75" customHeight="1">
      <c r="A5" s="52" t="s">
        <v>3</v>
      </c>
      <c r="B5" s="53" t="s">
        <v>4</v>
      </c>
      <c r="C5" s="53" t="s">
        <v>5</v>
      </c>
      <c r="D5" s="52" t="s">
        <v>6</v>
      </c>
      <c r="E5" s="53" t="s">
        <v>22</v>
      </c>
      <c r="F5" s="54" t="s">
        <v>7</v>
      </c>
      <c r="G5" s="53" t="s">
        <v>8</v>
      </c>
      <c r="H5" s="55" t="s">
        <v>9</v>
      </c>
      <c r="I5" s="56" t="s">
        <v>23</v>
      </c>
      <c r="J5" s="57" t="s">
        <v>10</v>
      </c>
      <c r="K5" s="57" t="s">
        <v>11</v>
      </c>
      <c r="L5" s="58" t="s">
        <v>12</v>
      </c>
      <c r="M5" s="53" t="s">
        <v>13</v>
      </c>
      <c r="N5" s="59" t="s">
        <v>14</v>
      </c>
      <c r="O5" s="2"/>
      <c r="P5" s="2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</row>
    <row r="6" spans="1:84" s="44" customFormat="1" ht="15.5">
      <c r="A6" s="1"/>
      <c r="B6" s="1"/>
      <c r="C6" s="10"/>
      <c r="D6" s="11"/>
      <c r="E6" s="12"/>
      <c r="F6" s="13"/>
      <c r="G6" s="12"/>
      <c r="H6" s="14"/>
      <c r="I6" s="17"/>
      <c r="J6" s="12"/>
      <c r="K6" s="12"/>
      <c r="L6" s="12"/>
      <c r="M6" s="10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</row>
    <row r="7" spans="1:84" s="44" customFormat="1" ht="18">
      <c r="A7" s="88" t="s">
        <v>48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61">
        <f>SUM(L8:L18)</f>
        <v>0</v>
      </c>
      <c r="O7" s="2"/>
      <c r="P7" s="2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</row>
    <row r="8" spans="1:84" s="44" customFormat="1" ht="15.5">
      <c r="A8" s="69"/>
      <c r="B8" s="34"/>
      <c r="C8" s="10"/>
      <c r="D8" s="77"/>
      <c r="E8" s="78"/>
      <c r="F8" s="77"/>
      <c r="G8" s="79"/>
      <c r="H8" s="49"/>
      <c r="I8" s="51"/>
      <c r="J8" s="70"/>
      <c r="K8" s="65"/>
      <c r="L8" s="66"/>
      <c r="M8" s="18"/>
      <c r="N8" s="1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</row>
    <row r="9" spans="1:84" s="44" customFormat="1" ht="15.5">
      <c r="A9" s="69" t="str">
        <f>IF(F9&lt;&gt;"",1+MAX($A$2:A8),"")</f>
        <v/>
      </c>
      <c r="B9" s="34"/>
      <c r="C9" s="67" t="s">
        <v>39</v>
      </c>
      <c r="D9" s="77"/>
      <c r="E9" s="78"/>
      <c r="F9" s="77"/>
      <c r="G9" s="79"/>
      <c r="H9" s="49"/>
      <c r="I9" s="51"/>
      <c r="J9" s="70"/>
      <c r="K9" s="65"/>
      <c r="L9" s="66"/>
      <c r="M9" s="18"/>
      <c r="N9" s="1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</row>
    <row r="10" spans="1:84" s="43" customFormat="1" ht="15.5">
      <c r="A10" s="69">
        <f>IF(F10&lt;&gt;"",1+MAX($A$2:A9),"")</f>
        <v>1</v>
      </c>
      <c r="B10" s="34"/>
      <c r="C10" s="68" t="s">
        <v>40</v>
      </c>
      <c r="D10" s="62">
        <v>1</v>
      </c>
      <c r="E10" s="50">
        <v>0</v>
      </c>
      <c r="F10" s="62">
        <f t="shared" ref="F10:F17" si="0">(1+E10)*D10</f>
        <v>1</v>
      </c>
      <c r="G10" s="63" t="s">
        <v>30</v>
      </c>
      <c r="H10" s="49">
        <v>0</v>
      </c>
      <c r="I10" s="51">
        <f t="shared" ref="I10:I17" si="1">H10*F10</f>
        <v>0</v>
      </c>
      <c r="J10" s="70">
        <v>0</v>
      </c>
      <c r="K10" s="65">
        <f>J10*F10</f>
        <v>0</v>
      </c>
      <c r="L10" s="66">
        <f t="shared" ref="L10:L17" si="2">K10+I10</f>
        <v>0</v>
      </c>
      <c r="M10" s="18"/>
      <c r="N10" s="1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84" s="43" customFormat="1" ht="15.5">
      <c r="A11" s="69">
        <f>IF(F11&lt;&gt;"",1+MAX($A$2:A10),"")</f>
        <v>2</v>
      </c>
      <c r="B11" s="34"/>
      <c r="C11" s="68" t="s">
        <v>41</v>
      </c>
      <c r="D11" s="62">
        <v>1</v>
      </c>
      <c r="E11" s="50">
        <v>0</v>
      </c>
      <c r="F11" s="62">
        <f t="shared" si="0"/>
        <v>1</v>
      </c>
      <c r="G11" s="63" t="s">
        <v>30</v>
      </c>
      <c r="H11" s="49">
        <v>0</v>
      </c>
      <c r="I11" s="51">
        <f t="shared" si="1"/>
        <v>0</v>
      </c>
      <c r="J11" s="70">
        <v>0</v>
      </c>
      <c r="K11" s="65">
        <f t="shared" ref="K11:K17" si="3">J11*F11</f>
        <v>0</v>
      </c>
      <c r="L11" s="66">
        <f t="shared" si="2"/>
        <v>0</v>
      </c>
      <c r="M11" s="18"/>
      <c r="N11" s="1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84" s="43" customFormat="1" ht="15.5">
      <c r="A12" s="69">
        <f>IF(F12&lt;&gt;"",1+MAX($A$2:A11),"")</f>
        <v>3</v>
      </c>
      <c r="B12" s="34"/>
      <c r="C12" s="68" t="s">
        <v>42</v>
      </c>
      <c r="D12" s="62">
        <v>1</v>
      </c>
      <c r="E12" s="50">
        <v>0</v>
      </c>
      <c r="F12" s="62">
        <f t="shared" si="0"/>
        <v>1</v>
      </c>
      <c r="G12" s="63" t="s">
        <v>30</v>
      </c>
      <c r="H12" s="49">
        <v>0</v>
      </c>
      <c r="I12" s="51">
        <f t="shared" si="1"/>
        <v>0</v>
      </c>
      <c r="J12" s="70">
        <v>0</v>
      </c>
      <c r="K12" s="65">
        <f t="shared" si="3"/>
        <v>0</v>
      </c>
      <c r="L12" s="66">
        <f t="shared" si="2"/>
        <v>0</v>
      </c>
      <c r="M12" s="18"/>
      <c r="N12" s="1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84" s="43" customFormat="1" ht="15.5">
      <c r="A13" s="69">
        <f>IF(F13&lt;&gt;"",1+MAX($A$2:A12),"")</f>
        <v>4</v>
      </c>
      <c r="B13" s="34"/>
      <c r="C13" s="68" t="s">
        <v>43</v>
      </c>
      <c r="D13" s="62">
        <v>1</v>
      </c>
      <c r="E13" s="50">
        <v>0</v>
      </c>
      <c r="F13" s="62">
        <f t="shared" si="0"/>
        <v>1</v>
      </c>
      <c r="G13" s="63" t="s">
        <v>30</v>
      </c>
      <c r="H13" s="49">
        <v>0</v>
      </c>
      <c r="I13" s="51">
        <f t="shared" si="1"/>
        <v>0</v>
      </c>
      <c r="J13" s="70">
        <v>0</v>
      </c>
      <c r="K13" s="65">
        <f t="shared" si="3"/>
        <v>0</v>
      </c>
      <c r="L13" s="66">
        <f t="shared" si="2"/>
        <v>0</v>
      </c>
      <c r="M13" s="18"/>
      <c r="N13" s="1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84" s="43" customFormat="1" ht="15.5">
      <c r="A14" s="69">
        <f>IF(F14&lt;&gt;"",1+MAX($A$2:A13),"")</f>
        <v>5</v>
      </c>
      <c r="B14" s="34"/>
      <c r="C14" s="68" t="s">
        <v>44</v>
      </c>
      <c r="D14" s="62">
        <v>1</v>
      </c>
      <c r="E14" s="50">
        <v>0</v>
      </c>
      <c r="F14" s="62">
        <f t="shared" si="0"/>
        <v>1</v>
      </c>
      <c r="G14" s="63" t="s">
        <v>30</v>
      </c>
      <c r="H14" s="49">
        <v>0</v>
      </c>
      <c r="I14" s="51">
        <f t="shared" si="1"/>
        <v>0</v>
      </c>
      <c r="J14" s="70">
        <v>0</v>
      </c>
      <c r="K14" s="65">
        <f t="shared" si="3"/>
        <v>0</v>
      </c>
      <c r="L14" s="66">
        <f t="shared" si="2"/>
        <v>0</v>
      </c>
      <c r="M14" s="18"/>
      <c r="N14" s="1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84" s="43" customFormat="1" ht="15.5">
      <c r="A15" s="69">
        <f>IF(F15&lt;&gt;"",1+MAX($A$2:A14),"")</f>
        <v>6</v>
      </c>
      <c r="B15" s="34"/>
      <c r="C15" s="68" t="s">
        <v>45</v>
      </c>
      <c r="D15" s="62">
        <v>1</v>
      </c>
      <c r="E15" s="50">
        <v>0</v>
      </c>
      <c r="F15" s="62">
        <f t="shared" si="0"/>
        <v>1</v>
      </c>
      <c r="G15" s="63" t="s">
        <v>30</v>
      </c>
      <c r="H15" s="49">
        <v>0</v>
      </c>
      <c r="I15" s="51">
        <f t="shared" si="1"/>
        <v>0</v>
      </c>
      <c r="J15" s="70">
        <v>0</v>
      </c>
      <c r="K15" s="65">
        <f t="shared" si="3"/>
        <v>0</v>
      </c>
      <c r="L15" s="66">
        <f t="shared" si="2"/>
        <v>0</v>
      </c>
      <c r="M15" s="18"/>
      <c r="N15" s="19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84" s="43" customFormat="1" ht="15.5">
      <c r="A16" s="69">
        <f>IF(F16&lt;&gt;"",1+MAX($A$2:A15),"")</f>
        <v>7</v>
      </c>
      <c r="B16" s="34"/>
      <c r="C16" s="68" t="s">
        <v>46</v>
      </c>
      <c r="D16" s="62">
        <v>1</v>
      </c>
      <c r="E16" s="50">
        <v>0</v>
      </c>
      <c r="F16" s="62">
        <f t="shared" si="0"/>
        <v>1</v>
      </c>
      <c r="G16" s="63" t="s">
        <v>30</v>
      </c>
      <c r="H16" s="49">
        <v>0</v>
      </c>
      <c r="I16" s="51">
        <f t="shared" si="1"/>
        <v>0</v>
      </c>
      <c r="J16" s="70">
        <v>0</v>
      </c>
      <c r="K16" s="65">
        <f t="shared" si="3"/>
        <v>0</v>
      </c>
      <c r="L16" s="66">
        <f t="shared" si="2"/>
        <v>0</v>
      </c>
      <c r="M16" s="18"/>
      <c r="N16" s="1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43" customFormat="1" ht="15.5">
      <c r="A17" s="69">
        <f>IF(F17&lt;&gt;"",1+MAX($A$2:A16),"")</f>
        <v>8</v>
      </c>
      <c r="B17" s="34"/>
      <c r="C17" s="68" t="s">
        <v>47</v>
      </c>
      <c r="D17" s="62">
        <v>1</v>
      </c>
      <c r="E17" s="50">
        <v>0</v>
      </c>
      <c r="F17" s="62">
        <f t="shared" si="0"/>
        <v>1</v>
      </c>
      <c r="G17" s="63" t="s">
        <v>30</v>
      </c>
      <c r="H17" s="49">
        <v>0</v>
      </c>
      <c r="I17" s="51">
        <f t="shared" si="1"/>
        <v>0</v>
      </c>
      <c r="J17" s="70">
        <v>0</v>
      </c>
      <c r="K17" s="65">
        <f t="shared" si="3"/>
        <v>0</v>
      </c>
      <c r="L17" s="66">
        <f t="shared" si="2"/>
        <v>0</v>
      </c>
      <c r="M17" s="18"/>
      <c r="N17" s="19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43" customFormat="1" ht="15.5">
      <c r="A18" s="69" t="str">
        <f>IF(F18&lt;&gt;"",1+MAX($A$2:A17),"")</f>
        <v/>
      </c>
      <c r="B18" s="34"/>
      <c r="C18" s="16"/>
      <c r="D18" s="62"/>
      <c r="E18" s="50"/>
      <c r="F18" s="62"/>
      <c r="G18" s="63"/>
      <c r="H18" s="49"/>
      <c r="I18" s="51"/>
      <c r="J18" s="64"/>
      <c r="K18" s="65"/>
      <c r="L18" s="66"/>
      <c r="M18" s="18"/>
      <c r="N18" s="19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44" customFormat="1" ht="18">
      <c r="A19" s="88" t="s">
        <v>26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61">
        <f>SUM(L20:L37)</f>
        <v>44055.977943600003</v>
      </c>
      <c r="O19" s="2"/>
      <c r="P19" s="2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</row>
    <row r="20" spans="1:75" s="43" customFormat="1" ht="15.5">
      <c r="A20" s="69" t="str">
        <f>IF(F20&lt;&gt;"",1+MAX($A$2:A19),"")</f>
        <v/>
      </c>
      <c r="B20" s="34"/>
      <c r="C20" s="16"/>
      <c r="D20" s="62"/>
      <c r="E20" s="50"/>
      <c r="F20" s="62"/>
      <c r="G20" s="63"/>
      <c r="H20" s="49"/>
      <c r="I20" s="51"/>
      <c r="J20" s="64"/>
      <c r="K20" s="65"/>
      <c r="L20" s="66"/>
      <c r="M20" s="18"/>
      <c r="N20" s="19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43" customFormat="1" ht="15.5">
      <c r="A21" s="69" t="str">
        <f>IF(F21&lt;&gt;"",1+MAX($A$2:A20),"")</f>
        <v/>
      </c>
      <c r="B21" s="96" t="s">
        <v>67</v>
      </c>
      <c r="C21" s="67" t="s">
        <v>51</v>
      </c>
      <c r="D21" s="62"/>
      <c r="E21" s="50"/>
      <c r="F21" s="62"/>
      <c r="G21" s="63"/>
      <c r="H21" s="49"/>
      <c r="I21" s="51"/>
      <c r="J21" s="64"/>
      <c r="K21" s="65"/>
      <c r="L21" s="66"/>
      <c r="M21" s="18"/>
      <c r="N21" s="19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43" customFormat="1" ht="31">
      <c r="A22" s="69">
        <f>IF(F22&lt;&gt;"",1+MAX($A$2:A21),"")</f>
        <v>9</v>
      </c>
      <c r="B22" s="91"/>
      <c r="C22" s="68" t="s">
        <v>55</v>
      </c>
      <c r="D22" s="62">
        <f>141.9*2.5/27</f>
        <v>13.138888888888889</v>
      </c>
      <c r="E22" s="50">
        <v>0.05</v>
      </c>
      <c r="F22" s="62">
        <f t="shared" ref="F22:F35" si="4">(1+E22)*D22</f>
        <v>13.795833333333334</v>
      </c>
      <c r="G22" s="63" t="s">
        <v>24</v>
      </c>
      <c r="H22" s="49">
        <v>325</v>
      </c>
      <c r="I22" s="51">
        <f t="shared" ref="I22:I26" si="5">H22*F22</f>
        <v>4483.6458333333339</v>
      </c>
      <c r="J22" s="70">
        <v>242</v>
      </c>
      <c r="K22" s="65">
        <f>J22*F22</f>
        <v>3338.5916666666667</v>
      </c>
      <c r="L22" s="66">
        <f>K22+I22</f>
        <v>7822.2375000000011</v>
      </c>
      <c r="M22" s="18"/>
      <c r="N22" s="19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43" customFormat="1" ht="31">
      <c r="A23" s="69">
        <f>IF(F23&lt;&gt;"",1+MAX($A$2:A22),"")</f>
        <v>10</v>
      </c>
      <c r="B23" s="91"/>
      <c r="C23" s="68" t="s">
        <v>56</v>
      </c>
      <c r="D23" s="62">
        <f>101.2*1.9/27</f>
        <v>7.1214814814814815</v>
      </c>
      <c r="E23" s="50">
        <v>0.05</v>
      </c>
      <c r="F23" s="62">
        <f t="shared" si="4"/>
        <v>7.477555555555556</v>
      </c>
      <c r="G23" s="63" t="s">
        <v>24</v>
      </c>
      <c r="H23" s="49">
        <v>325</v>
      </c>
      <c r="I23" s="51">
        <f t="shared" si="5"/>
        <v>2430.2055555555557</v>
      </c>
      <c r="J23" s="70">
        <v>242</v>
      </c>
      <c r="K23" s="65">
        <f>J23*F23</f>
        <v>1809.5684444444446</v>
      </c>
      <c r="L23" s="66">
        <f>K23+I23</f>
        <v>4239.7740000000003</v>
      </c>
      <c r="M23" s="18"/>
      <c r="N23" s="19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s="43" customFormat="1" ht="31">
      <c r="A24" s="69">
        <f>IF(F24&lt;&gt;"",1+MAX($A$2:A23),"")</f>
        <v>11</v>
      </c>
      <c r="B24" s="91"/>
      <c r="C24" s="68" t="s">
        <v>323</v>
      </c>
      <c r="D24" s="62">
        <f>18.5*2.4/27</f>
        <v>1.6444444444444444</v>
      </c>
      <c r="E24" s="50">
        <v>0.05</v>
      </c>
      <c r="F24" s="62">
        <f t="shared" si="4"/>
        <v>1.7266666666666666</v>
      </c>
      <c r="G24" s="63" t="s">
        <v>24</v>
      </c>
      <c r="H24" s="49">
        <v>325</v>
      </c>
      <c r="I24" s="51">
        <f t="shared" si="5"/>
        <v>561.16666666666663</v>
      </c>
      <c r="J24" s="70">
        <v>242</v>
      </c>
      <c r="K24" s="65">
        <f>J24*F24</f>
        <v>417.8533333333333</v>
      </c>
      <c r="L24" s="66">
        <f>K24+I24</f>
        <v>979.02</v>
      </c>
      <c r="M24" s="18"/>
      <c r="N24" s="19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43" customFormat="1" ht="31">
      <c r="A25" s="69">
        <f>IF(F25&lt;&gt;"",1+MAX($A$2:A24),"")</f>
        <v>12</v>
      </c>
      <c r="B25" s="91"/>
      <c r="C25" s="68" t="s">
        <v>57</v>
      </c>
      <c r="D25" s="62">
        <f>10.4*0.67*0.67/27</f>
        <v>0.17290962962962966</v>
      </c>
      <c r="E25" s="50">
        <v>0.05</v>
      </c>
      <c r="F25" s="62">
        <f t="shared" si="4"/>
        <v>0.18155511111111117</v>
      </c>
      <c r="G25" s="63" t="s">
        <v>24</v>
      </c>
      <c r="H25" s="49">
        <v>325</v>
      </c>
      <c r="I25" s="51">
        <f t="shared" si="5"/>
        <v>59.00541111111113</v>
      </c>
      <c r="J25" s="70">
        <v>242</v>
      </c>
      <c r="K25" s="65">
        <f>J25*F25</f>
        <v>43.936336888888903</v>
      </c>
      <c r="L25" s="66">
        <f>K25+I25</f>
        <v>102.94174800000003</v>
      </c>
      <c r="M25" s="18"/>
      <c r="N25" s="19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43" customFormat="1" ht="31">
      <c r="A26" s="69">
        <f>IF(F26&lt;&gt;"",1+MAX($A$2:A25),"")</f>
        <v>13</v>
      </c>
      <c r="B26" s="91"/>
      <c r="C26" s="68" t="s">
        <v>58</v>
      </c>
      <c r="D26" s="62">
        <f>11*(4*4*1.33/27)</f>
        <v>8.6696296296296289</v>
      </c>
      <c r="E26" s="50">
        <v>0.05</v>
      </c>
      <c r="F26" s="62">
        <f t="shared" ref="F26" si="6">(1+E26)*D26</f>
        <v>9.1031111111111116</v>
      </c>
      <c r="G26" s="63" t="s">
        <v>24</v>
      </c>
      <c r="H26" s="49">
        <v>325</v>
      </c>
      <c r="I26" s="51">
        <f t="shared" si="5"/>
        <v>2958.5111111111114</v>
      </c>
      <c r="J26" s="70">
        <v>242</v>
      </c>
      <c r="K26" s="65">
        <f>J26*F26</f>
        <v>2202.952888888889</v>
      </c>
      <c r="L26" s="66">
        <f>K26+I26</f>
        <v>5161.4639999999999</v>
      </c>
      <c r="M26" s="18"/>
      <c r="N26" s="19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43" customFormat="1" ht="15.5">
      <c r="A27" s="69" t="str">
        <f>IF(F27&lt;&gt;"",1+MAX($A$2:A26),"")</f>
        <v/>
      </c>
      <c r="B27" s="91"/>
      <c r="C27" s="67" t="s">
        <v>65</v>
      </c>
      <c r="D27" s="62"/>
      <c r="E27" s="50"/>
      <c r="F27" s="62"/>
      <c r="G27" s="63"/>
      <c r="H27" s="49"/>
      <c r="I27" s="51"/>
      <c r="J27" s="64"/>
      <c r="K27" s="65"/>
      <c r="L27" s="66"/>
      <c r="M27" s="18"/>
      <c r="N27" s="19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43" customFormat="1" ht="31">
      <c r="A28" s="69">
        <f>IF(F28&lt;&gt;"",1+MAX($A$2:A27),"")</f>
        <v>14</v>
      </c>
      <c r="B28" s="91"/>
      <c r="C28" s="68" t="s">
        <v>59</v>
      </c>
      <c r="D28" s="62">
        <f>32.7*0.67*1.33/27</f>
        <v>1.0792211111111112</v>
      </c>
      <c r="E28" s="50">
        <v>0.05</v>
      </c>
      <c r="F28" s="62">
        <f t="shared" ref="F28:F31" si="7">(1+E28)*D28</f>
        <v>1.1331821666666668</v>
      </c>
      <c r="G28" s="63" t="s">
        <v>24</v>
      </c>
      <c r="H28" s="49">
        <v>325</v>
      </c>
      <c r="I28" s="51">
        <f t="shared" ref="I28:I32" si="8">H28*F28</f>
        <v>368.28420416666671</v>
      </c>
      <c r="J28" s="70">
        <v>242</v>
      </c>
      <c r="K28" s="65">
        <f t="shared" ref="K28:K31" si="9">J28*F28</f>
        <v>274.23008433333337</v>
      </c>
      <c r="L28" s="66">
        <f t="shared" ref="L28:L31" si="10">K28+I28</f>
        <v>642.51428850000002</v>
      </c>
      <c r="M28" s="18"/>
      <c r="N28" s="19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43" customFormat="1" ht="46.5">
      <c r="A29" s="69">
        <f>IF(F29&lt;&gt;"",1+MAX($A$2:A28),"")</f>
        <v>15</v>
      </c>
      <c r="B29" s="91"/>
      <c r="C29" s="68" t="s">
        <v>60</v>
      </c>
      <c r="D29" s="62">
        <f>12*0.67*1.33/27</f>
        <v>0.39604444444444448</v>
      </c>
      <c r="E29" s="50">
        <v>0.05</v>
      </c>
      <c r="F29" s="62">
        <f t="shared" si="7"/>
        <v>0.4158466666666667</v>
      </c>
      <c r="G29" s="63" t="s">
        <v>24</v>
      </c>
      <c r="H29" s="49">
        <v>325</v>
      </c>
      <c r="I29" s="51">
        <f t="shared" si="8"/>
        <v>135.15016666666668</v>
      </c>
      <c r="J29" s="70">
        <v>242</v>
      </c>
      <c r="K29" s="65">
        <f t="shared" si="9"/>
        <v>100.63489333333334</v>
      </c>
      <c r="L29" s="66">
        <f t="shared" si="10"/>
        <v>235.78506000000002</v>
      </c>
      <c r="M29" s="18"/>
      <c r="N29" s="19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43" customFormat="1" ht="46.5">
      <c r="A30" s="69">
        <f>IF(F30&lt;&gt;"",1+MAX($A$2:A29),"")</f>
        <v>16</v>
      </c>
      <c r="B30" s="91"/>
      <c r="C30" s="68" t="s">
        <v>61</v>
      </c>
      <c r="D30" s="62">
        <f>80.9*0.67*1.33/27</f>
        <v>2.66999962962963</v>
      </c>
      <c r="E30" s="50">
        <v>0.05</v>
      </c>
      <c r="F30" s="62">
        <f t="shared" si="7"/>
        <v>2.8034996111111115</v>
      </c>
      <c r="G30" s="63" t="s">
        <v>24</v>
      </c>
      <c r="H30" s="49">
        <v>325</v>
      </c>
      <c r="I30" s="51">
        <f t="shared" si="8"/>
        <v>911.13737361111123</v>
      </c>
      <c r="J30" s="70">
        <v>242</v>
      </c>
      <c r="K30" s="65">
        <f t="shared" si="9"/>
        <v>678.44690588888898</v>
      </c>
      <c r="L30" s="66">
        <f t="shared" si="10"/>
        <v>1589.5842795000003</v>
      </c>
      <c r="M30" s="18"/>
      <c r="N30" s="19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43" customFormat="1" ht="46.5">
      <c r="A31" s="69">
        <f>IF(F31&lt;&gt;"",1+MAX($A$2:A30),"")</f>
        <v>17</v>
      </c>
      <c r="B31" s="91"/>
      <c r="C31" s="68" t="s">
        <v>62</v>
      </c>
      <c r="D31" s="62">
        <f>9.4*0.67*2/27</f>
        <v>0.46651851851851861</v>
      </c>
      <c r="E31" s="50">
        <v>0.05</v>
      </c>
      <c r="F31" s="62">
        <f t="shared" si="7"/>
        <v>0.48984444444444458</v>
      </c>
      <c r="G31" s="63" t="s">
        <v>24</v>
      </c>
      <c r="H31" s="49">
        <v>325</v>
      </c>
      <c r="I31" s="51">
        <f t="shared" si="8"/>
        <v>159.19944444444448</v>
      </c>
      <c r="J31" s="70">
        <v>242</v>
      </c>
      <c r="K31" s="65">
        <f t="shared" si="9"/>
        <v>118.54235555555559</v>
      </c>
      <c r="L31" s="66">
        <f t="shared" si="10"/>
        <v>277.74180000000007</v>
      </c>
      <c r="M31" s="18"/>
      <c r="N31" s="19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43" customFormat="1" ht="31">
      <c r="A32" s="69">
        <f>IF(F32&lt;&gt;"",1+MAX($A$2:A31),"")</f>
        <v>18</v>
      </c>
      <c r="B32" s="91"/>
      <c r="C32" s="68" t="s">
        <v>63</v>
      </c>
      <c r="D32" s="62">
        <f>41.52*0.67*1.33/27</f>
        <v>1.3703137777777781</v>
      </c>
      <c r="E32" s="50">
        <v>0.05</v>
      </c>
      <c r="F32" s="62">
        <f t="shared" ref="F32" si="11">(1+E32)*D32</f>
        <v>1.438829466666667</v>
      </c>
      <c r="G32" s="63" t="s">
        <v>24</v>
      </c>
      <c r="H32" s="49">
        <v>325</v>
      </c>
      <c r="I32" s="51">
        <f t="shared" si="8"/>
        <v>467.61957666666677</v>
      </c>
      <c r="J32" s="70">
        <v>242</v>
      </c>
      <c r="K32" s="65">
        <f t="shared" ref="K32" si="12">J32*F32</f>
        <v>348.19673093333341</v>
      </c>
      <c r="L32" s="66">
        <f t="shared" ref="L32" si="13">K32+I32</f>
        <v>815.81630760000019</v>
      </c>
      <c r="M32" s="18"/>
      <c r="N32" s="19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s="43" customFormat="1" ht="15.5">
      <c r="A33" s="69" t="str">
        <f>IF(F33&lt;&gt;"",1+MAX($A$2:A32),"")</f>
        <v/>
      </c>
      <c r="B33" s="91"/>
      <c r="C33" s="67" t="s">
        <v>52</v>
      </c>
      <c r="D33" s="62"/>
      <c r="E33" s="50"/>
      <c r="F33" s="62"/>
      <c r="G33" s="63"/>
      <c r="H33" s="49"/>
      <c r="I33" s="51"/>
      <c r="J33" s="64"/>
      <c r="K33" s="65"/>
      <c r="L33" s="66"/>
      <c r="M33" s="18"/>
      <c r="N33" s="19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s="43" customFormat="1" ht="31">
      <c r="A34" s="69">
        <f>IF(F34&lt;&gt;"",1+MAX($A$2:A33),"")</f>
        <v>19</v>
      </c>
      <c r="B34" s="91"/>
      <c r="C34" s="68" t="s">
        <v>267</v>
      </c>
      <c r="D34" s="62">
        <f>2318.4*0.33/27</f>
        <v>28.336000000000006</v>
      </c>
      <c r="E34" s="50">
        <v>0.05</v>
      </c>
      <c r="F34" s="62">
        <f t="shared" ref="F34" si="14">(1+E34)*D34</f>
        <v>29.752800000000008</v>
      </c>
      <c r="G34" s="63" t="s">
        <v>24</v>
      </c>
      <c r="H34" s="49">
        <v>338</v>
      </c>
      <c r="I34" s="51">
        <f>H34*F34</f>
        <v>10056.446400000003</v>
      </c>
      <c r="J34" s="70">
        <v>256</v>
      </c>
      <c r="K34" s="65">
        <f>J34*F34</f>
        <v>7616.716800000002</v>
      </c>
      <c r="L34" s="66">
        <f>K34+I34</f>
        <v>17673.163200000003</v>
      </c>
      <c r="M34" s="18"/>
      <c r="N34" s="19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s="43" customFormat="1" ht="15.5">
      <c r="A35" s="69">
        <f>IF(F35&lt;&gt;"",1+MAX($A$2:A34),"")</f>
        <v>20</v>
      </c>
      <c r="B35" s="91"/>
      <c r="C35" s="68" t="s">
        <v>66</v>
      </c>
      <c r="D35" s="62">
        <v>2318.44</v>
      </c>
      <c r="E35" s="50">
        <v>0.05</v>
      </c>
      <c r="F35" s="62">
        <f t="shared" si="4"/>
        <v>2434.3620000000001</v>
      </c>
      <c r="G35" s="63" t="s">
        <v>28</v>
      </c>
      <c r="H35" s="49">
        <v>0.36</v>
      </c>
      <c r="I35" s="51">
        <f>H35*F35</f>
        <v>876.37031999999999</v>
      </c>
      <c r="J35" s="70">
        <v>0.87</v>
      </c>
      <c r="K35" s="65">
        <f>J35*F35</f>
        <v>2117.8949400000001</v>
      </c>
      <c r="L35" s="66">
        <f>K35+I35</f>
        <v>2994.2652600000001</v>
      </c>
      <c r="M35" s="18"/>
      <c r="N35" s="19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s="43" customFormat="1" ht="31">
      <c r="A36" s="69">
        <f>IF(F36&lt;&gt;"",1+MAX($A$2:A35),"")</f>
        <v>21</v>
      </c>
      <c r="B36" s="91"/>
      <c r="C36" s="68" t="s">
        <v>64</v>
      </c>
      <c r="D36" s="62">
        <f>103*0.67/27</f>
        <v>2.5559259259259259</v>
      </c>
      <c r="E36" s="50">
        <v>0.05</v>
      </c>
      <c r="F36" s="62">
        <f t="shared" ref="F36" si="15">(1+E36)*D36</f>
        <v>2.6837222222222223</v>
      </c>
      <c r="G36" s="63" t="s">
        <v>24</v>
      </c>
      <c r="H36" s="49">
        <v>325</v>
      </c>
      <c r="I36" s="51">
        <f>H36*F36</f>
        <v>872.20972222222224</v>
      </c>
      <c r="J36" s="70">
        <v>242</v>
      </c>
      <c r="K36" s="65">
        <f>J36*F36</f>
        <v>649.46077777777782</v>
      </c>
      <c r="L36" s="66">
        <f>K36+I36</f>
        <v>1521.6705000000002</v>
      </c>
      <c r="M36" s="18"/>
      <c r="N36" s="19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s="43" customFormat="1" ht="15.5">
      <c r="A37" s="69" t="str">
        <f>IF(F37&lt;&gt;"",1+MAX($A$2:A36),"")</f>
        <v/>
      </c>
      <c r="B37" s="34"/>
      <c r="C37" s="16"/>
      <c r="D37" s="62"/>
      <c r="E37" s="50"/>
      <c r="F37" s="62"/>
      <c r="G37" s="63"/>
      <c r="H37" s="49"/>
      <c r="I37" s="51"/>
      <c r="J37" s="64"/>
      <c r="K37" s="65"/>
      <c r="L37" s="66"/>
      <c r="M37" s="18"/>
      <c r="N37" s="19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s="44" customFormat="1" ht="18">
      <c r="A38" s="88" t="s">
        <v>49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61">
        <f>SUM(L39:L48)</f>
        <v>76818.613592700014</v>
      </c>
      <c r="O38" s="2"/>
      <c r="P38" s="2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</row>
    <row r="39" spans="1:75" s="43" customFormat="1" ht="15.5">
      <c r="A39" s="69" t="str">
        <f>IF(F39&lt;&gt;"",1+MAX($A$2:A38),"")</f>
        <v/>
      </c>
      <c r="B39" s="34"/>
      <c r="C39" s="16"/>
      <c r="D39" s="62"/>
      <c r="E39" s="50"/>
      <c r="F39" s="62"/>
      <c r="G39" s="63"/>
      <c r="H39" s="49"/>
      <c r="I39" s="51"/>
      <c r="J39" s="64"/>
      <c r="K39" s="65"/>
      <c r="L39" s="66"/>
      <c r="M39" s="18"/>
      <c r="N39" s="19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s="43" customFormat="1" ht="15.5">
      <c r="A40" s="69" t="str">
        <f>IF(F40&lt;&gt;"",1+MAX($A$2:A39),"")</f>
        <v/>
      </c>
      <c r="B40" s="96" t="s">
        <v>271</v>
      </c>
      <c r="C40" s="67" t="s">
        <v>68</v>
      </c>
      <c r="D40" s="62"/>
      <c r="E40" s="50"/>
      <c r="F40" s="62"/>
      <c r="G40" s="63"/>
      <c r="H40" s="49"/>
      <c r="I40" s="51"/>
      <c r="J40" s="64"/>
      <c r="K40" s="65"/>
      <c r="L40" s="66"/>
      <c r="M40" s="18"/>
      <c r="N40" s="19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s="43" customFormat="1" ht="31">
      <c r="A41" s="69">
        <f>IF(F41&lt;&gt;"",1+MAX($A$2:A40),"")</f>
        <v>22</v>
      </c>
      <c r="B41" s="91"/>
      <c r="C41" s="68" t="s">
        <v>69</v>
      </c>
      <c r="D41" s="62">
        <f>35.4*2</f>
        <v>70.8</v>
      </c>
      <c r="E41" s="50">
        <v>0.05</v>
      </c>
      <c r="F41" s="62">
        <f t="shared" ref="F41:F44" si="16">(1+E41)*D41</f>
        <v>74.34</v>
      </c>
      <c r="G41" s="63" t="s">
        <v>28</v>
      </c>
      <c r="H41" s="49">
        <v>4.26</v>
      </c>
      <c r="I41" s="51">
        <f t="shared" ref="I41:I45" si="17">H41*F41</f>
        <v>316.6884</v>
      </c>
      <c r="J41" s="70">
        <v>12.15</v>
      </c>
      <c r="K41" s="65">
        <f t="shared" ref="K41:K47" si="18">J41*F41</f>
        <v>903.23100000000011</v>
      </c>
      <c r="L41" s="66">
        <f t="shared" ref="L41:L47" si="19">K41+I41</f>
        <v>1219.9194000000002</v>
      </c>
      <c r="M41" s="18"/>
      <c r="N41" s="19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s="43" customFormat="1" ht="31">
      <c r="A42" s="69">
        <f>IF(F42&lt;&gt;"",1+MAX($A$2:A41),"")</f>
        <v>23</v>
      </c>
      <c r="B42" s="91"/>
      <c r="C42" s="68" t="s">
        <v>70</v>
      </c>
      <c r="D42" s="62">
        <f>110.7*8</f>
        <v>885.6</v>
      </c>
      <c r="E42" s="50">
        <v>0.05</v>
      </c>
      <c r="F42" s="62">
        <f t="shared" si="16"/>
        <v>929.88000000000011</v>
      </c>
      <c r="G42" s="63" t="s">
        <v>28</v>
      </c>
      <c r="H42" s="49">
        <v>4.26</v>
      </c>
      <c r="I42" s="51">
        <f t="shared" si="17"/>
        <v>3961.2888000000003</v>
      </c>
      <c r="J42" s="70">
        <v>12.15</v>
      </c>
      <c r="K42" s="65">
        <f t="shared" si="18"/>
        <v>11298.042000000001</v>
      </c>
      <c r="L42" s="66">
        <f t="shared" si="19"/>
        <v>15259.330800000002</v>
      </c>
      <c r="M42" s="18"/>
      <c r="N42" s="19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s="43" customFormat="1" ht="31">
      <c r="A43" s="69">
        <f>IF(F43&lt;&gt;"",1+MAX($A$2:A42),"")</f>
        <v>24</v>
      </c>
      <c r="B43" s="91"/>
      <c r="C43" s="68" t="s">
        <v>71</v>
      </c>
      <c r="D43" s="62">
        <f>194.8*11.33</f>
        <v>2207.0840000000003</v>
      </c>
      <c r="E43" s="50">
        <v>0.05</v>
      </c>
      <c r="F43" s="62">
        <f t="shared" si="16"/>
        <v>2317.4382000000005</v>
      </c>
      <c r="G43" s="63" t="s">
        <v>28</v>
      </c>
      <c r="H43" s="49">
        <v>4.26</v>
      </c>
      <c r="I43" s="51">
        <f t="shared" si="17"/>
        <v>9872.2867320000023</v>
      </c>
      <c r="J43" s="70">
        <v>12.15</v>
      </c>
      <c r="K43" s="65">
        <f t="shared" si="18"/>
        <v>28156.874130000007</v>
      </c>
      <c r="L43" s="66">
        <f t="shared" si="19"/>
        <v>38029.160862000012</v>
      </c>
      <c r="M43" s="18"/>
      <c r="N43" s="19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s="43" customFormat="1" ht="31">
      <c r="A44" s="69">
        <f>IF(F44&lt;&gt;"",1+MAX($A$2:A43),"")</f>
        <v>25</v>
      </c>
      <c r="B44" s="91"/>
      <c r="C44" s="68" t="s">
        <v>73</v>
      </c>
      <c r="D44" s="62">
        <f>4.3*11.33</f>
        <v>48.719000000000001</v>
      </c>
      <c r="E44" s="50">
        <v>0.05</v>
      </c>
      <c r="F44" s="62">
        <f t="shared" si="16"/>
        <v>51.154950000000007</v>
      </c>
      <c r="G44" s="63" t="s">
        <v>28</v>
      </c>
      <c r="H44" s="49">
        <v>4.26</v>
      </c>
      <c r="I44" s="51">
        <f t="shared" si="17"/>
        <v>217.92008700000002</v>
      </c>
      <c r="J44" s="70">
        <v>12.15</v>
      </c>
      <c r="K44" s="65">
        <f t="shared" si="18"/>
        <v>621.53264250000007</v>
      </c>
      <c r="L44" s="66">
        <f t="shared" si="19"/>
        <v>839.45272950000003</v>
      </c>
      <c r="M44" s="18"/>
      <c r="N44" s="19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s="43" customFormat="1" ht="31">
      <c r="A45" s="69">
        <f>IF(F45&lt;&gt;"",1+MAX($A$2:A44),"")</f>
        <v>26</v>
      </c>
      <c r="B45" s="91"/>
      <c r="C45" s="68" t="s">
        <v>72</v>
      </c>
      <c r="D45" s="62">
        <f>0.67*35.43</f>
        <v>23.738100000000003</v>
      </c>
      <c r="E45" s="50">
        <v>0.05</v>
      </c>
      <c r="F45" s="62">
        <f t="shared" ref="F45" si="20">(1+E45)*D45</f>
        <v>24.925005000000002</v>
      </c>
      <c r="G45" s="63" t="s">
        <v>28</v>
      </c>
      <c r="H45" s="49">
        <v>7.94</v>
      </c>
      <c r="I45" s="51">
        <f t="shared" si="17"/>
        <v>197.90453970000002</v>
      </c>
      <c r="J45" s="70">
        <v>16.3</v>
      </c>
      <c r="K45" s="65">
        <f t="shared" si="18"/>
        <v>406.27758150000005</v>
      </c>
      <c r="L45" s="66">
        <f t="shared" si="19"/>
        <v>604.1821212000001</v>
      </c>
      <c r="M45" s="18"/>
      <c r="N45" s="19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s="43" customFormat="1" ht="15.5">
      <c r="A46" s="69">
        <f>IF(F46&lt;&gt;"",1+MAX($A$2:A45),"")</f>
        <v>27</v>
      </c>
      <c r="B46" s="91"/>
      <c r="C46" s="80" t="s">
        <v>74</v>
      </c>
      <c r="D46" s="62">
        <f>ROUNDUP((D41+D42+D43+D44+D45)/0.89,)</f>
        <v>3636</v>
      </c>
      <c r="E46" s="50">
        <v>0</v>
      </c>
      <c r="F46" s="62">
        <f t="shared" ref="F46" si="21">(1+E46)*D46</f>
        <v>3636</v>
      </c>
      <c r="G46" s="63" t="s">
        <v>16</v>
      </c>
      <c r="H46" s="49"/>
      <c r="I46" s="51"/>
      <c r="J46" s="70"/>
      <c r="K46" s="65"/>
      <c r="L46" s="66"/>
      <c r="M46" s="18"/>
      <c r="N46" s="19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s="43" customFormat="1" ht="15.5">
      <c r="A47" s="69">
        <f>IF(F47&lt;&gt;"",1+MAX($A$2:A46),"")</f>
        <v>28</v>
      </c>
      <c r="B47" s="91"/>
      <c r="C47" s="80" t="s">
        <v>268</v>
      </c>
      <c r="D47" s="62">
        <f>D46/100*1.12</f>
        <v>40.723200000000006</v>
      </c>
      <c r="E47" s="50">
        <v>0.05</v>
      </c>
      <c r="F47" s="62">
        <f t="shared" ref="F47" si="22">(1+E47)*D47</f>
        <v>42.759360000000008</v>
      </c>
      <c r="G47" s="63" t="s">
        <v>24</v>
      </c>
      <c r="H47" s="49">
        <v>288</v>
      </c>
      <c r="I47" s="51">
        <f t="shared" ref="I47" si="23">H47*F47</f>
        <v>12314.695680000003</v>
      </c>
      <c r="J47" s="70">
        <v>200</v>
      </c>
      <c r="K47" s="65">
        <f t="shared" si="18"/>
        <v>8551.8720000000012</v>
      </c>
      <c r="L47" s="66">
        <f t="shared" si="19"/>
        <v>20866.567680000004</v>
      </c>
      <c r="M47" s="18"/>
      <c r="N47" s="19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s="43" customFormat="1" ht="15.5">
      <c r="A48" s="69" t="str">
        <f>IF(F48&lt;&gt;"",1+MAX($A$2:A47),"")</f>
        <v/>
      </c>
      <c r="B48" s="34"/>
      <c r="C48" s="16"/>
      <c r="D48" s="62"/>
      <c r="E48" s="50"/>
      <c r="F48" s="62"/>
      <c r="G48" s="63"/>
      <c r="H48" s="49"/>
      <c r="I48" s="51"/>
      <c r="J48" s="64"/>
      <c r="K48" s="65"/>
      <c r="L48" s="66"/>
      <c r="M48" s="18"/>
      <c r="N48" s="19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s="44" customFormat="1" ht="18">
      <c r="A49" s="88" t="s">
        <v>27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61">
        <f>SUM(L50:L63)</f>
        <v>21567.672200000001</v>
      </c>
      <c r="O49" s="2"/>
      <c r="P49" s="2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</row>
    <row r="50" spans="1:75" s="43" customFormat="1" ht="15.5">
      <c r="A50" s="69" t="str">
        <f>IF(F50&lt;&gt;"",1+MAX($A$2:A49),"")</f>
        <v/>
      </c>
      <c r="B50" s="34"/>
      <c r="C50" s="16"/>
      <c r="D50" s="62"/>
      <c r="E50" s="50"/>
      <c r="F50" s="62"/>
      <c r="G50" s="63"/>
      <c r="H50" s="49"/>
      <c r="I50" s="51"/>
      <c r="J50" s="64"/>
      <c r="K50" s="65"/>
      <c r="L50" s="66"/>
      <c r="M50" s="18"/>
      <c r="N50" s="19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s="43" customFormat="1" ht="15.5">
      <c r="A51" s="69" t="str">
        <f>IF(F51&lt;&gt;"",1+MAX($A$2:A50),"")</f>
        <v/>
      </c>
      <c r="B51" s="96" t="s">
        <v>272</v>
      </c>
      <c r="C51" s="67" t="s">
        <v>211</v>
      </c>
      <c r="D51" s="62"/>
      <c r="E51" s="50"/>
      <c r="F51" s="62"/>
      <c r="G51" s="63"/>
      <c r="H51" s="49"/>
      <c r="I51" s="51"/>
      <c r="J51" s="64"/>
      <c r="K51" s="65"/>
      <c r="L51" s="66"/>
      <c r="M51" s="18"/>
      <c r="N51" s="19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s="43" customFormat="1" ht="15.5">
      <c r="A52" s="69">
        <f>IF(F52&lt;&gt;"",1+MAX($A$2:A51),"")</f>
        <v>29</v>
      </c>
      <c r="B52" s="91"/>
      <c r="C52" s="68" t="s">
        <v>212</v>
      </c>
      <c r="D52" s="62">
        <v>77.02</v>
      </c>
      <c r="E52" s="50">
        <v>0</v>
      </c>
      <c r="F52" s="62">
        <f t="shared" ref="F52:F53" si="24">(1+E52)*D52</f>
        <v>77.02</v>
      </c>
      <c r="G52" s="63" t="s">
        <v>16</v>
      </c>
      <c r="H52" s="49">
        <v>38.5</v>
      </c>
      <c r="I52" s="51">
        <f t="shared" ref="I52:I53" si="25">H52*F52</f>
        <v>2965.27</v>
      </c>
      <c r="J52" s="70">
        <v>15.2</v>
      </c>
      <c r="K52" s="65">
        <f t="shared" ref="K52:K53" si="26">J52*F52</f>
        <v>1170.704</v>
      </c>
      <c r="L52" s="66">
        <f t="shared" ref="L52:L53" si="27">K52+I52</f>
        <v>4135.9740000000002</v>
      </c>
      <c r="M52" s="18"/>
      <c r="N52" s="19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s="43" customFormat="1" ht="31">
      <c r="A53" s="69">
        <f>IF(F53&lt;&gt;"",1+MAX($A$2:A52),"")</f>
        <v>30</v>
      </c>
      <c r="B53" s="91"/>
      <c r="C53" s="68" t="s">
        <v>213</v>
      </c>
      <c r="D53" s="62">
        <v>26.03</v>
      </c>
      <c r="E53" s="50">
        <v>0</v>
      </c>
      <c r="F53" s="62">
        <f t="shared" si="24"/>
        <v>26.03</v>
      </c>
      <c r="G53" s="63" t="s">
        <v>16</v>
      </c>
      <c r="H53" s="49">
        <v>44.6</v>
      </c>
      <c r="I53" s="51">
        <f t="shared" si="25"/>
        <v>1160.9380000000001</v>
      </c>
      <c r="J53" s="70">
        <v>17.34</v>
      </c>
      <c r="K53" s="65">
        <f t="shared" si="26"/>
        <v>451.36020000000002</v>
      </c>
      <c r="L53" s="66">
        <f t="shared" si="27"/>
        <v>1612.2982000000002</v>
      </c>
      <c r="M53" s="18"/>
      <c r="N53" s="19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s="43" customFormat="1" ht="15.5">
      <c r="A54" s="69" t="str">
        <f>IF(F54&lt;&gt;"",1+MAX($A$2:A53),"")</f>
        <v/>
      </c>
      <c r="B54" s="91"/>
      <c r="C54" s="67" t="s">
        <v>75</v>
      </c>
      <c r="D54" s="62"/>
      <c r="E54" s="50"/>
      <c r="F54" s="62"/>
      <c r="G54" s="63"/>
      <c r="H54" s="49"/>
      <c r="I54" s="51"/>
      <c r="J54" s="64"/>
      <c r="K54" s="65"/>
      <c r="L54" s="66"/>
      <c r="M54" s="18"/>
      <c r="N54" s="19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s="43" customFormat="1" ht="15.5">
      <c r="A55" s="69">
        <f>IF(F55&lt;&gt;"",1+MAX($A$2:A54),"")</f>
        <v>31</v>
      </c>
      <c r="B55" s="91"/>
      <c r="C55" s="68" t="s">
        <v>76</v>
      </c>
      <c r="D55" s="62">
        <v>407</v>
      </c>
      <c r="E55" s="50">
        <v>0</v>
      </c>
      <c r="F55" s="62">
        <f t="shared" ref="F55" si="28">(1+E55)*D55</f>
        <v>407</v>
      </c>
      <c r="G55" s="63" t="s">
        <v>16</v>
      </c>
      <c r="H55" s="49">
        <v>4.5</v>
      </c>
      <c r="I55" s="51">
        <f t="shared" ref="I55:I62" si="29">H55*F55</f>
        <v>1831.5</v>
      </c>
      <c r="J55" s="70">
        <v>1.2</v>
      </c>
      <c r="K55" s="65">
        <f t="shared" ref="K55" si="30">J55*F55</f>
        <v>488.4</v>
      </c>
      <c r="L55" s="66">
        <f t="shared" ref="L55" si="31">K55+I55</f>
        <v>2319.9</v>
      </c>
      <c r="M55" s="18"/>
      <c r="N55" s="19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s="43" customFormat="1" ht="15.5">
      <c r="A56" s="69">
        <f>IF(F56&lt;&gt;"",1+MAX($A$2:A55),"")</f>
        <v>32</v>
      </c>
      <c r="B56" s="91"/>
      <c r="C56" s="68" t="s">
        <v>81</v>
      </c>
      <c r="D56" s="62">
        <v>16</v>
      </c>
      <c r="E56" s="50">
        <v>0</v>
      </c>
      <c r="F56" s="62">
        <f t="shared" ref="F56:F61" si="32">(1+E56)*D56</f>
        <v>16</v>
      </c>
      <c r="G56" s="63" t="s">
        <v>16</v>
      </c>
      <c r="H56" s="49">
        <v>22</v>
      </c>
      <c r="I56" s="51">
        <f t="shared" si="29"/>
        <v>352</v>
      </c>
      <c r="J56" s="70">
        <v>6</v>
      </c>
      <c r="K56" s="65">
        <f t="shared" ref="K56:K62" si="33">J56*F56</f>
        <v>96</v>
      </c>
      <c r="L56" s="66">
        <f t="shared" ref="L56:L62" si="34">K56+I56</f>
        <v>448</v>
      </c>
      <c r="M56" s="18"/>
      <c r="N56" s="19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s="43" customFormat="1" ht="15.5">
      <c r="A57" s="69">
        <f>IF(F57&lt;&gt;"",1+MAX($A$2:A56),"")</f>
        <v>33</v>
      </c>
      <c r="B57" s="91"/>
      <c r="C57" s="68" t="s">
        <v>82</v>
      </c>
      <c r="D57" s="62">
        <f>16</f>
        <v>16</v>
      </c>
      <c r="E57" s="50">
        <v>0</v>
      </c>
      <c r="F57" s="62">
        <f t="shared" ref="F57" si="35">(1+E57)*D57</f>
        <v>16</v>
      </c>
      <c r="G57" s="63" t="s">
        <v>16</v>
      </c>
      <c r="H57" s="49">
        <v>12</v>
      </c>
      <c r="I57" s="51">
        <f t="shared" si="29"/>
        <v>192</v>
      </c>
      <c r="J57" s="70">
        <v>4</v>
      </c>
      <c r="K57" s="65">
        <f t="shared" ref="K57" si="36">J57*F57</f>
        <v>64</v>
      </c>
      <c r="L57" s="66">
        <f t="shared" ref="L57" si="37">K57+I57</f>
        <v>256</v>
      </c>
      <c r="M57" s="18"/>
      <c r="N57" s="19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s="43" customFormat="1" ht="15.5">
      <c r="A58" s="69">
        <f>IF(F58&lt;&gt;"",1+MAX($A$2:A57),"")</f>
        <v>34</v>
      </c>
      <c r="B58" s="91"/>
      <c r="C58" s="68" t="s">
        <v>79</v>
      </c>
      <c r="D58" s="62">
        <v>68</v>
      </c>
      <c r="E58" s="50">
        <v>0</v>
      </c>
      <c r="F58" s="62">
        <f t="shared" ref="F58" si="38">(1+E58)*D58</f>
        <v>68</v>
      </c>
      <c r="G58" s="63" t="s">
        <v>16</v>
      </c>
      <c r="H58" s="49">
        <v>16</v>
      </c>
      <c r="I58" s="51">
        <f t="shared" si="29"/>
        <v>1088</v>
      </c>
      <c r="J58" s="70">
        <v>5</v>
      </c>
      <c r="K58" s="65">
        <f t="shared" si="33"/>
        <v>340</v>
      </c>
      <c r="L58" s="66">
        <f t="shared" si="34"/>
        <v>1428</v>
      </c>
      <c r="M58" s="18"/>
      <c r="N58" s="19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s="43" customFormat="1" ht="15.5">
      <c r="A59" s="69">
        <f>IF(F59&lt;&gt;"",1+MAX($A$2:A58),"")</f>
        <v>35</v>
      </c>
      <c r="B59" s="91"/>
      <c r="C59" s="68" t="s">
        <v>80</v>
      </c>
      <c r="D59" s="62">
        <v>30</v>
      </c>
      <c r="E59" s="50">
        <v>0</v>
      </c>
      <c r="F59" s="62">
        <f t="shared" si="32"/>
        <v>30</v>
      </c>
      <c r="G59" s="63" t="s">
        <v>16</v>
      </c>
      <c r="H59" s="49">
        <v>22</v>
      </c>
      <c r="I59" s="51">
        <f t="shared" si="29"/>
        <v>660</v>
      </c>
      <c r="J59" s="70">
        <v>6</v>
      </c>
      <c r="K59" s="65">
        <f t="shared" ref="K59" si="39">J59*F59</f>
        <v>180</v>
      </c>
      <c r="L59" s="66">
        <f t="shared" ref="L59" si="40">K59+I59</f>
        <v>840</v>
      </c>
      <c r="M59" s="18"/>
      <c r="N59" s="19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s="43" customFormat="1" ht="15.5">
      <c r="A60" s="69">
        <f>IF(F60&lt;&gt;"",1+MAX($A$2:A59),"")</f>
        <v>36</v>
      </c>
      <c r="B60" s="91"/>
      <c r="C60" s="68" t="s">
        <v>77</v>
      </c>
      <c r="D60" s="62">
        <v>416</v>
      </c>
      <c r="E60" s="50">
        <v>0</v>
      </c>
      <c r="F60" s="62">
        <f t="shared" si="32"/>
        <v>416</v>
      </c>
      <c r="G60" s="63" t="s">
        <v>16</v>
      </c>
      <c r="H60" s="49">
        <v>13.34</v>
      </c>
      <c r="I60" s="51">
        <f t="shared" si="29"/>
        <v>5549.44</v>
      </c>
      <c r="J60" s="70">
        <v>4.0999999999999996</v>
      </c>
      <c r="K60" s="65">
        <f t="shared" si="33"/>
        <v>1705.6</v>
      </c>
      <c r="L60" s="66">
        <f t="shared" si="34"/>
        <v>7255.0399999999991</v>
      </c>
      <c r="M60" s="18"/>
      <c r="N60" s="19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s="43" customFormat="1" ht="15.5">
      <c r="A61" s="69">
        <f>IF(F61&lt;&gt;"",1+MAX($A$2:A60),"")</f>
        <v>37</v>
      </c>
      <c r="B61" s="91"/>
      <c r="C61" s="68" t="s">
        <v>78</v>
      </c>
      <c r="D61" s="62">
        <v>68</v>
      </c>
      <c r="E61" s="50">
        <v>0</v>
      </c>
      <c r="F61" s="62">
        <f t="shared" si="32"/>
        <v>68</v>
      </c>
      <c r="G61" s="63" t="s">
        <v>16</v>
      </c>
      <c r="H61" s="49">
        <v>8.6199999999999992</v>
      </c>
      <c r="I61" s="51">
        <f t="shared" si="29"/>
        <v>586.16</v>
      </c>
      <c r="J61" s="70">
        <v>3.02</v>
      </c>
      <c r="K61" s="65">
        <f t="shared" si="33"/>
        <v>205.36</v>
      </c>
      <c r="L61" s="66">
        <f t="shared" si="34"/>
        <v>791.52</v>
      </c>
      <c r="M61" s="18"/>
      <c r="N61" s="19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s="43" customFormat="1" ht="15.5">
      <c r="A62" s="69">
        <f>IF(F62&lt;&gt;"",1+MAX($A$2:A61),"")</f>
        <v>38</v>
      </c>
      <c r="B62" s="97"/>
      <c r="C62" s="68" t="s">
        <v>269</v>
      </c>
      <c r="D62" s="62">
        <v>179</v>
      </c>
      <c r="E62" s="50">
        <v>0</v>
      </c>
      <c r="F62" s="62">
        <f t="shared" ref="F62" si="41">(1+E62)*D62</f>
        <v>179</v>
      </c>
      <c r="G62" s="63" t="s">
        <v>16</v>
      </c>
      <c r="H62" s="49">
        <v>10.36</v>
      </c>
      <c r="I62" s="51">
        <f t="shared" si="29"/>
        <v>1854.4399999999998</v>
      </c>
      <c r="J62" s="70">
        <v>3.5</v>
      </c>
      <c r="K62" s="65">
        <f t="shared" si="33"/>
        <v>626.5</v>
      </c>
      <c r="L62" s="66">
        <f t="shared" si="34"/>
        <v>2480.9399999999996</v>
      </c>
      <c r="M62" s="18"/>
      <c r="N62" s="19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s="43" customFormat="1" ht="15.5">
      <c r="A63" s="69" t="str">
        <f>IF(F63&lt;&gt;"",1+MAX($A$2:A62),"")</f>
        <v/>
      </c>
      <c r="B63" s="34"/>
      <c r="C63" s="16"/>
      <c r="D63" s="62"/>
      <c r="E63" s="50"/>
      <c r="F63" s="62"/>
      <c r="G63" s="63"/>
      <c r="H63" s="49"/>
      <c r="I63" s="51"/>
      <c r="J63" s="64"/>
      <c r="K63" s="65"/>
      <c r="L63" s="66"/>
      <c r="M63" s="18"/>
      <c r="N63" s="19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s="44" customFormat="1" ht="18">
      <c r="A64" s="88" t="s">
        <v>50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61">
        <f>SUM(L65:L113)</f>
        <v>95550.798909736841</v>
      </c>
      <c r="O64" s="2"/>
      <c r="P64" s="2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</row>
    <row r="65" spans="1:75" s="43" customFormat="1" ht="15.5">
      <c r="A65" s="69" t="str">
        <f>IF(F65&lt;&gt;"",1+MAX($A$2:A64),"")</f>
        <v/>
      </c>
      <c r="B65" s="34"/>
      <c r="C65" s="16"/>
      <c r="D65" s="62"/>
      <c r="E65" s="50"/>
      <c r="F65" s="62"/>
      <c r="G65" s="63"/>
      <c r="H65" s="49"/>
      <c r="I65" s="51"/>
      <c r="J65" s="64"/>
      <c r="K65" s="65"/>
      <c r="L65" s="66"/>
      <c r="M65" s="18"/>
      <c r="N65" s="19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s="43" customFormat="1" ht="15.5">
      <c r="A66" s="69" t="str">
        <f>IF(F66&lt;&gt;"",1+MAX($A$2:A65),"")</f>
        <v/>
      </c>
      <c r="B66" s="90" t="s">
        <v>272</v>
      </c>
      <c r="C66" s="67" t="s">
        <v>83</v>
      </c>
      <c r="D66" s="62"/>
      <c r="E66" s="50"/>
      <c r="F66" s="62"/>
      <c r="G66" s="63"/>
      <c r="H66" s="49"/>
      <c r="I66" s="51"/>
      <c r="J66" s="64"/>
      <c r="K66" s="65"/>
      <c r="L66" s="66"/>
      <c r="M66" s="18"/>
      <c r="N66" s="19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s="43" customFormat="1" ht="15.5">
      <c r="A67" s="69">
        <f>IF(F67&lt;&gt;"",1+MAX($A$2:A66),"")</f>
        <v>39</v>
      </c>
      <c r="B67" s="91"/>
      <c r="C67" s="68" t="s">
        <v>85</v>
      </c>
      <c r="D67" s="62">
        <f>4*3</f>
        <v>12</v>
      </c>
      <c r="E67" s="50">
        <v>0.05</v>
      </c>
      <c r="F67" s="62">
        <f t="shared" ref="F67" si="42">(1+E67)*D67</f>
        <v>12.600000000000001</v>
      </c>
      <c r="G67" s="63" t="s">
        <v>15</v>
      </c>
      <c r="H67" s="49">
        <v>3.97</v>
      </c>
      <c r="I67" s="51">
        <f t="shared" ref="I67" si="43">H67*F67</f>
        <v>50.022000000000006</v>
      </c>
      <c r="J67" s="70">
        <v>1.4</v>
      </c>
      <c r="K67" s="65">
        <f t="shared" ref="K67" si="44">J67*F67</f>
        <v>17.64</v>
      </c>
      <c r="L67" s="66">
        <f t="shared" ref="L67" si="45">K67+I67</f>
        <v>67.662000000000006</v>
      </c>
      <c r="M67" s="18"/>
      <c r="N67" s="19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s="43" customFormat="1" ht="15.5">
      <c r="A68" s="69" t="str">
        <f>IF(F68&lt;&gt;"",1+MAX($A$2:A67),"")</f>
        <v/>
      </c>
      <c r="B68" s="91"/>
      <c r="C68" s="67" t="s">
        <v>88</v>
      </c>
      <c r="D68" s="62"/>
      <c r="E68" s="50"/>
      <c r="F68" s="62"/>
      <c r="G68" s="63"/>
      <c r="H68" s="49"/>
      <c r="I68" s="51"/>
      <c r="J68" s="64"/>
      <c r="K68" s="65"/>
      <c r="L68" s="66"/>
      <c r="M68" s="18"/>
      <c r="N68" s="19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s="43" customFormat="1" ht="15.5">
      <c r="A69" s="69">
        <f>IF(F69&lt;&gt;"",1+MAX($A$2:A68),"")</f>
        <v>40</v>
      </c>
      <c r="B69" s="91"/>
      <c r="C69" s="68" t="s">
        <v>84</v>
      </c>
      <c r="D69" s="62">
        <f>134*2</f>
        <v>268</v>
      </c>
      <c r="E69" s="50">
        <v>0.05</v>
      </c>
      <c r="F69" s="62">
        <f t="shared" ref="F69" si="46">(1+E69)*D69</f>
        <v>281.40000000000003</v>
      </c>
      <c r="G69" s="63" t="s">
        <v>15</v>
      </c>
      <c r="H69" s="49">
        <v>2.4</v>
      </c>
      <c r="I69" s="51">
        <f t="shared" ref="I69" si="47">H69*F69</f>
        <v>675.36</v>
      </c>
      <c r="J69" s="70">
        <v>1</v>
      </c>
      <c r="K69" s="65">
        <f t="shared" ref="K69" si="48">J69*F69</f>
        <v>281.40000000000003</v>
      </c>
      <c r="L69" s="66">
        <f t="shared" ref="L69" si="49">K69+I69</f>
        <v>956.76</v>
      </c>
      <c r="M69" s="18"/>
      <c r="N69" s="19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s="43" customFormat="1" ht="15.5">
      <c r="A70" s="69">
        <f>IF(F70&lt;&gt;"",1+MAX($A$2:A69),"")</f>
        <v>41</v>
      </c>
      <c r="B70" s="91"/>
      <c r="C70" s="68" t="s">
        <v>86</v>
      </c>
      <c r="D70" s="62">
        <v>1072</v>
      </c>
      <c r="E70" s="50">
        <v>0.05</v>
      </c>
      <c r="F70" s="62">
        <f t="shared" ref="F70:F71" si="50">(1+E70)*D70</f>
        <v>1125.6000000000001</v>
      </c>
      <c r="G70" s="63" t="s">
        <v>28</v>
      </c>
      <c r="H70" s="49">
        <v>2.02</v>
      </c>
      <c r="I70" s="51">
        <f t="shared" ref="I70:I71" si="51">H70*F70</f>
        <v>2273.7120000000004</v>
      </c>
      <c r="J70" s="70">
        <v>1</v>
      </c>
      <c r="K70" s="65">
        <f t="shared" ref="K70:K71" si="52">J70*F70</f>
        <v>1125.6000000000001</v>
      </c>
      <c r="L70" s="66">
        <f t="shared" ref="L70:L71" si="53">K70+I70</f>
        <v>3399.3120000000008</v>
      </c>
      <c r="M70" s="18"/>
      <c r="N70" s="19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s="43" customFormat="1" ht="15.5">
      <c r="A71" s="69">
        <f>IF(F71&lt;&gt;"",1+MAX($A$2:A70),"")</f>
        <v>42</v>
      </c>
      <c r="B71" s="91"/>
      <c r="C71" s="68" t="s">
        <v>87</v>
      </c>
      <c r="D71" s="62">
        <f>134*2</f>
        <v>268</v>
      </c>
      <c r="E71" s="50">
        <v>0.05</v>
      </c>
      <c r="F71" s="62">
        <f t="shared" si="50"/>
        <v>281.40000000000003</v>
      </c>
      <c r="G71" s="63" t="s">
        <v>15</v>
      </c>
      <c r="H71" s="49">
        <v>4.45</v>
      </c>
      <c r="I71" s="51">
        <f t="shared" si="51"/>
        <v>1252.2300000000002</v>
      </c>
      <c r="J71" s="70">
        <v>1.56</v>
      </c>
      <c r="K71" s="65">
        <f t="shared" si="52"/>
        <v>438.98400000000009</v>
      </c>
      <c r="L71" s="66">
        <f t="shared" si="53"/>
        <v>1691.2140000000004</v>
      </c>
      <c r="M71" s="18"/>
      <c r="N71" s="19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s="43" customFormat="1" ht="15.5">
      <c r="A72" s="69" t="str">
        <f>IF(F72&lt;&gt;"",1+MAX($A$2:A71),"")</f>
        <v/>
      </c>
      <c r="B72" s="91"/>
      <c r="C72" s="67" t="s">
        <v>89</v>
      </c>
      <c r="D72" s="62"/>
      <c r="E72" s="50"/>
      <c r="F72" s="62"/>
      <c r="G72" s="63"/>
      <c r="H72" s="49"/>
      <c r="I72" s="51"/>
      <c r="J72" s="70"/>
      <c r="K72" s="65"/>
      <c r="L72" s="66"/>
      <c r="M72" s="18"/>
      <c r="N72" s="19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s="43" customFormat="1" ht="15.5">
      <c r="A73" s="69">
        <f>IF(F73&lt;&gt;"",1+MAX($A$2:A72),"")</f>
        <v>43</v>
      </c>
      <c r="B73" s="91"/>
      <c r="C73" s="68" t="s">
        <v>90</v>
      </c>
      <c r="D73" s="62">
        <f>2*4*9</f>
        <v>72</v>
      </c>
      <c r="E73" s="50">
        <v>0.05</v>
      </c>
      <c r="F73" s="62">
        <f t="shared" ref="F73" si="54">(1+E73)*D73</f>
        <v>75.600000000000009</v>
      </c>
      <c r="G73" s="63" t="s">
        <v>15</v>
      </c>
      <c r="H73" s="49">
        <v>1.4</v>
      </c>
      <c r="I73" s="51">
        <f t="shared" ref="I73" si="55">H73*F73</f>
        <v>105.84</v>
      </c>
      <c r="J73" s="70">
        <v>1.22</v>
      </c>
      <c r="K73" s="65">
        <f t="shared" ref="K73" si="56">J73*F73</f>
        <v>92.232000000000014</v>
      </c>
      <c r="L73" s="66">
        <f t="shared" ref="L73" si="57">K73+I73</f>
        <v>198.072</v>
      </c>
      <c r="M73" s="18"/>
      <c r="N73" s="19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s="43" customFormat="1" ht="15.5">
      <c r="A74" s="69" t="str">
        <f>IF(F74&lt;&gt;"",1+MAX($A$2:A73),"")</f>
        <v/>
      </c>
      <c r="B74" s="91"/>
      <c r="C74" s="67" t="s">
        <v>91</v>
      </c>
      <c r="D74" s="62"/>
      <c r="E74" s="50"/>
      <c r="F74" s="62"/>
      <c r="G74" s="63"/>
      <c r="H74" s="49"/>
      <c r="I74" s="51"/>
      <c r="J74" s="70"/>
      <c r="K74" s="65"/>
      <c r="L74" s="66"/>
      <c r="M74" s="18"/>
      <c r="N74" s="19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s="43" customFormat="1" ht="15.5">
      <c r="A75" s="69">
        <f>IF(F75&lt;&gt;"",1+MAX($A$2:A74),"")</f>
        <v>44</v>
      </c>
      <c r="B75" s="91"/>
      <c r="C75" s="68" t="s">
        <v>92</v>
      </c>
      <c r="D75" s="62">
        <v>51.39</v>
      </c>
      <c r="E75" s="50">
        <v>0.05</v>
      </c>
      <c r="F75" s="62">
        <f>(1+E75)*D75</f>
        <v>53.959500000000006</v>
      </c>
      <c r="G75" s="63" t="s">
        <v>15</v>
      </c>
      <c r="H75" s="49">
        <v>3.8</v>
      </c>
      <c r="I75" s="51">
        <f t="shared" ref="I75:I77" si="58">H75*F75</f>
        <v>205.04610000000002</v>
      </c>
      <c r="J75" s="70">
        <v>1.65</v>
      </c>
      <c r="K75" s="65">
        <f t="shared" ref="K75:K77" si="59">J75*F75</f>
        <v>89.033175</v>
      </c>
      <c r="L75" s="66">
        <f t="shared" ref="L75:L77" si="60">K75+I75</f>
        <v>294.07927500000005</v>
      </c>
      <c r="M75" s="18"/>
      <c r="N75" s="19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s="43" customFormat="1" ht="15.5">
      <c r="A76" s="69">
        <f>IF(F76&lt;&gt;"",1+MAX($A$2:A75),"")</f>
        <v>45</v>
      </c>
      <c r="B76" s="91"/>
      <c r="C76" s="68" t="s">
        <v>93</v>
      </c>
      <c r="D76" s="62">
        <v>908.91</v>
      </c>
      <c r="E76" s="50">
        <v>0.05</v>
      </c>
      <c r="F76" s="62">
        <f t="shared" ref="F76:F77" si="61">(1+E76)*D76</f>
        <v>954.35550000000001</v>
      </c>
      <c r="G76" s="63" t="s">
        <v>15</v>
      </c>
      <c r="H76" s="49">
        <v>3.8</v>
      </c>
      <c r="I76" s="51">
        <f t="shared" si="58"/>
        <v>3626.5508999999997</v>
      </c>
      <c r="J76" s="70">
        <v>1.65</v>
      </c>
      <c r="K76" s="65">
        <f t="shared" si="59"/>
        <v>1574.6865749999999</v>
      </c>
      <c r="L76" s="66">
        <f t="shared" si="60"/>
        <v>5201.2374749999999</v>
      </c>
      <c r="M76" s="18"/>
      <c r="N76" s="19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s="43" customFormat="1" ht="15.5">
      <c r="A77" s="69">
        <f>IF(F77&lt;&gt;"",1+MAX($A$2:A76),"")</f>
        <v>46</v>
      </c>
      <c r="B77" s="91"/>
      <c r="C77" s="68" t="s">
        <v>94</v>
      </c>
      <c r="D77" s="62">
        <v>1950.38</v>
      </c>
      <c r="E77" s="50">
        <v>0.05</v>
      </c>
      <c r="F77" s="62">
        <f t="shared" si="61"/>
        <v>2047.8990000000001</v>
      </c>
      <c r="G77" s="63" t="s">
        <v>15</v>
      </c>
      <c r="H77" s="49">
        <v>3.8</v>
      </c>
      <c r="I77" s="51">
        <f t="shared" si="58"/>
        <v>7782.0162</v>
      </c>
      <c r="J77" s="70">
        <v>1.65</v>
      </c>
      <c r="K77" s="65">
        <f t="shared" si="59"/>
        <v>3379.0333500000002</v>
      </c>
      <c r="L77" s="66">
        <f t="shared" si="60"/>
        <v>11161.04955</v>
      </c>
      <c r="M77" s="18"/>
      <c r="N77" s="19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s="43" customFormat="1" ht="15.5">
      <c r="A78" s="69" t="str">
        <f>IF(F78&lt;&gt;"",1+MAX($A$2:A77),"")</f>
        <v/>
      </c>
      <c r="B78" s="91"/>
      <c r="C78" s="67" t="s">
        <v>95</v>
      </c>
      <c r="D78" s="62"/>
      <c r="E78" s="50"/>
      <c r="F78" s="62"/>
      <c r="G78" s="63"/>
      <c r="H78" s="49"/>
      <c r="I78" s="51"/>
      <c r="J78" s="70"/>
      <c r="K78" s="65"/>
      <c r="L78" s="66"/>
      <c r="M78" s="18"/>
      <c r="N78" s="19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s="2" customFormat="1" ht="15.5">
      <c r="A79" s="69">
        <f>IF(F79&lt;&gt;"",1+MAX($A$2:A78),"")</f>
        <v>47</v>
      </c>
      <c r="B79" s="91"/>
      <c r="C79" s="68" t="s">
        <v>96</v>
      </c>
      <c r="D79" s="62">
        <f>2814.76</f>
        <v>2814.76</v>
      </c>
      <c r="E79" s="50">
        <v>0.05</v>
      </c>
      <c r="F79" s="62">
        <f t="shared" ref="F79:F81" si="62">(1+E79)*D79</f>
        <v>2955.4980000000005</v>
      </c>
      <c r="G79" s="63" t="s">
        <v>28</v>
      </c>
      <c r="H79" s="49">
        <v>2.0099999999999998</v>
      </c>
      <c r="I79" s="51">
        <f t="shared" ref="I79" si="63">H79*F79</f>
        <v>5940.55098</v>
      </c>
      <c r="J79" s="70">
        <v>1.05</v>
      </c>
      <c r="K79" s="65">
        <f t="shared" ref="K79" si="64">J79*F79</f>
        <v>3103.2729000000008</v>
      </c>
      <c r="L79" s="66">
        <f t="shared" ref="L79" si="65">K79+I79</f>
        <v>9043.8238799999999</v>
      </c>
      <c r="M79" s="18"/>
      <c r="N79" s="19"/>
    </row>
    <row r="80" spans="1:75" s="2" customFormat="1" ht="15.5">
      <c r="A80" s="69">
        <f>IF(F80&lt;&gt;"",1+MAX($A$2:A79),"")</f>
        <v>48</v>
      </c>
      <c r="B80" s="91"/>
      <c r="C80" s="80" t="s">
        <v>97</v>
      </c>
      <c r="D80" s="62">
        <f>ROUNDUP(D79/32,)</f>
        <v>88</v>
      </c>
      <c r="E80" s="50">
        <v>0</v>
      </c>
      <c r="F80" s="62">
        <f t="shared" si="62"/>
        <v>88</v>
      </c>
      <c r="G80" s="63" t="s">
        <v>16</v>
      </c>
      <c r="H80" s="49"/>
      <c r="I80" s="51"/>
      <c r="J80" s="70"/>
      <c r="K80" s="65"/>
      <c r="L80" s="66"/>
      <c r="M80" s="18"/>
      <c r="N80" s="19"/>
    </row>
    <row r="81" spans="1:75" s="2" customFormat="1" ht="15.5">
      <c r="A81" s="69">
        <f>IF(F81&lt;&gt;"",1+MAX($A$2:A80),"")</f>
        <v>49</v>
      </c>
      <c r="B81" s="91"/>
      <c r="C81" s="80" t="s">
        <v>98</v>
      </c>
      <c r="D81" s="62">
        <f>D80*83</f>
        <v>7304</v>
      </c>
      <c r="E81" s="50">
        <v>0</v>
      </c>
      <c r="F81" s="62">
        <f t="shared" si="62"/>
        <v>7304</v>
      </c>
      <c r="G81" s="63" t="s">
        <v>16</v>
      </c>
      <c r="H81" s="49"/>
      <c r="I81" s="51"/>
      <c r="J81" s="70"/>
      <c r="K81" s="65"/>
      <c r="L81" s="66"/>
      <c r="M81" s="18"/>
      <c r="N81" s="19"/>
    </row>
    <row r="82" spans="1:75" s="2" customFormat="1" ht="15.5">
      <c r="A82" s="69">
        <f>IF(F82&lt;&gt;"",1+MAX($A$2:A81),"")</f>
        <v>50</v>
      </c>
      <c r="B82" s="91"/>
      <c r="C82" s="68" t="s">
        <v>99</v>
      </c>
      <c r="D82" s="62">
        <v>1208</v>
      </c>
      <c r="E82" s="50">
        <v>0.05</v>
      </c>
      <c r="F82" s="62">
        <f t="shared" ref="F82:F85" si="66">(1+E82)*D82</f>
        <v>1268.4000000000001</v>
      </c>
      <c r="G82" s="63" t="s">
        <v>28</v>
      </c>
      <c r="H82" s="49">
        <v>2.08</v>
      </c>
      <c r="I82" s="51">
        <f t="shared" ref="I82" si="67">H82*F82</f>
        <v>2638.2720000000004</v>
      </c>
      <c r="J82" s="70">
        <v>1.0900000000000001</v>
      </c>
      <c r="K82" s="65">
        <f t="shared" ref="K82" si="68">J82*F82</f>
        <v>1382.5560000000003</v>
      </c>
      <c r="L82" s="66">
        <f t="shared" ref="L82" si="69">K82+I82</f>
        <v>4020.8280000000004</v>
      </c>
      <c r="M82" s="18"/>
      <c r="N82" s="19"/>
    </row>
    <row r="83" spans="1:75" s="2" customFormat="1" ht="15.5">
      <c r="A83" s="69">
        <f>IF(F83&lt;&gt;"",1+MAX($A$2:A82),"")</f>
        <v>51</v>
      </c>
      <c r="B83" s="91"/>
      <c r="C83" s="80" t="s">
        <v>97</v>
      </c>
      <c r="D83" s="62">
        <f>ROUNDUP(D82/32,)</f>
        <v>38</v>
      </c>
      <c r="E83" s="50">
        <v>0</v>
      </c>
      <c r="F83" s="62">
        <f t="shared" si="66"/>
        <v>38</v>
      </c>
      <c r="G83" s="63" t="s">
        <v>16</v>
      </c>
      <c r="H83" s="49"/>
      <c r="I83" s="51"/>
      <c r="J83" s="70"/>
      <c r="K83" s="65"/>
      <c r="L83" s="66"/>
      <c r="M83" s="18"/>
      <c r="N83" s="19"/>
    </row>
    <row r="84" spans="1:75" s="2" customFormat="1" ht="15.5">
      <c r="A84" s="69">
        <f>IF(F84&lt;&gt;"",1+MAX($A$2:A83),"")</f>
        <v>52</v>
      </c>
      <c r="B84" s="91"/>
      <c r="C84" s="80" t="s">
        <v>98</v>
      </c>
      <c r="D84" s="62">
        <f>D83*83</f>
        <v>3154</v>
      </c>
      <c r="E84" s="50">
        <v>0</v>
      </c>
      <c r="F84" s="62">
        <f t="shared" si="66"/>
        <v>3154</v>
      </c>
      <c r="G84" s="63" t="s">
        <v>16</v>
      </c>
      <c r="H84" s="49"/>
      <c r="I84" s="51"/>
      <c r="J84" s="70"/>
      <c r="K84" s="65"/>
      <c r="L84" s="66"/>
      <c r="M84" s="18"/>
      <c r="N84" s="19"/>
    </row>
    <row r="85" spans="1:75" s="43" customFormat="1" ht="15.5">
      <c r="A85" s="69">
        <f>IF(F85&lt;&gt;"",1+MAX($A$2:A84),"")</f>
        <v>53</v>
      </c>
      <c r="B85" s="91"/>
      <c r="C85" s="68" t="s">
        <v>302</v>
      </c>
      <c r="D85" s="62">
        <v>326.02500000000003</v>
      </c>
      <c r="E85" s="50">
        <v>0.05</v>
      </c>
      <c r="F85" s="62">
        <f t="shared" si="66"/>
        <v>342.32625000000007</v>
      </c>
      <c r="G85" s="63" t="s">
        <v>28</v>
      </c>
      <c r="H85" s="49">
        <v>2.02</v>
      </c>
      <c r="I85" s="51">
        <f t="shared" ref="I85" si="70">H85*F85</f>
        <v>691.49902500000019</v>
      </c>
      <c r="J85" s="70">
        <v>1</v>
      </c>
      <c r="K85" s="65">
        <f t="shared" ref="K85" si="71">J85*F85</f>
        <v>342.32625000000007</v>
      </c>
      <c r="L85" s="66">
        <f t="shared" ref="L85" si="72">K85+I85</f>
        <v>1033.8252750000001</v>
      </c>
      <c r="M85" s="18"/>
      <c r="N85" s="19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</row>
    <row r="86" spans="1:75" s="2" customFormat="1" ht="15.5">
      <c r="A86" s="69">
        <f>IF(F86&lt;&gt;"",1+MAX($A$2:A85),"")</f>
        <v>54</v>
      </c>
      <c r="B86" s="91"/>
      <c r="C86" s="80" t="s">
        <v>97</v>
      </c>
      <c r="D86" s="62">
        <f>ROUNDUP(D85/32,)</f>
        <v>11</v>
      </c>
      <c r="E86" s="50">
        <v>0</v>
      </c>
      <c r="F86" s="62">
        <f t="shared" ref="F86:F87" si="73">(1+E86)*D86</f>
        <v>11</v>
      </c>
      <c r="G86" s="63" t="s">
        <v>16</v>
      </c>
      <c r="H86" s="49"/>
      <c r="I86" s="51"/>
      <c r="J86" s="70"/>
      <c r="K86" s="65"/>
      <c r="L86" s="66"/>
      <c r="M86" s="18"/>
      <c r="N86" s="19"/>
    </row>
    <row r="87" spans="1:75" s="2" customFormat="1" ht="15.5">
      <c r="A87" s="69">
        <f>IF(F87&lt;&gt;"",1+MAX($A$2:A86),"")</f>
        <v>55</v>
      </c>
      <c r="B87" s="91"/>
      <c r="C87" s="80" t="s">
        <v>98</v>
      </c>
      <c r="D87" s="62">
        <f>D86*83</f>
        <v>913</v>
      </c>
      <c r="E87" s="50">
        <v>0</v>
      </c>
      <c r="F87" s="62">
        <f t="shared" si="73"/>
        <v>913</v>
      </c>
      <c r="G87" s="63" t="s">
        <v>16</v>
      </c>
      <c r="H87" s="49"/>
      <c r="I87" s="51"/>
      <c r="J87" s="70"/>
      <c r="K87" s="65"/>
      <c r="L87" s="66"/>
      <c r="M87" s="18"/>
      <c r="N87" s="19"/>
    </row>
    <row r="88" spans="1:75" s="2" customFormat="1" ht="15.5">
      <c r="A88" s="69" t="str">
        <f>IF(F88&lt;&gt;"",1+MAX($A$2:A87),"")</f>
        <v/>
      </c>
      <c r="B88" s="91"/>
      <c r="C88" s="67" t="s">
        <v>100</v>
      </c>
      <c r="D88" s="62"/>
      <c r="E88" s="50"/>
      <c r="F88" s="62"/>
      <c r="G88" s="63"/>
      <c r="H88" s="49"/>
      <c r="I88" s="51"/>
      <c r="J88" s="70"/>
      <c r="K88" s="65"/>
      <c r="L88" s="66"/>
      <c r="M88" s="18"/>
      <c r="N88" s="19"/>
    </row>
    <row r="89" spans="1:75" s="2" customFormat="1" ht="15.5">
      <c r="A89" s="69">
        <f>IF(F89&lt;&gt;"",1+MAX($A$2:A88),"")</f>
        <v>56</v>
      </c>
      <c r="B89" s="91"/>
      <c r="C89" s="68" t="s">
        <v>101</v>
      </c>
      <c r="D89" s="62">
        <v>17.89</v>
      </c>
      <c r="E89" s="50">
        <v>0.05</v>
      </c>
      <c r="F89" s="62">
        <f t="shared" ref="F89:F98" si="74">(1+E89)*D89</f>
        <v>18.784500000000001</v>
      </c>
      <c r="G89" s="63" t="s">
        <v>15</v>
      </c>
      <c r="H89" s="49">
        <v>202</v>
      </c>
      <c r="I89" s="51">
        <f t="shared" ref="I89:I90" si="75">H89*F89</f>
        <v>3794.4690000000001</v>
      </c>
      <c r="J89" s="70">
        <v>70</v>
      </c>
      <c r="K89" s="65">
        <f t="shared" ref="K89:K91" si="76">J89*F89</f>
        <v>1314.9150000000002</v>
      </c>
      <c r="L89" s="66">
        <f t="shared" ref="L89:L91" si="77">K89+I89</f>
        <v>5109.384</v>
      </c>
      <c r="M89" s="18"/>
      <c r="N89" s="19"/>
    </row>
    <row r="90" spans="1:75" s="2" customFormat="1" ht="15.5">
      <c r="A90" s="69">
        <f>IF(F90&lt;&gt;"",1+MAX($A$2:A89),"")</f>
        <v>57</v>
      </c>
      <c r="B90" s="91"/>
      <c r="C90" s="68" t="s">
        <v>102</v>
      </c>
      <c r="D90" s="62">
        <v>22.95</v>
      </c>
      <c r="E90" s="50">
        <v>0.05</v>
      </c>
      <c r="F90" s="62">
        <f t="shared" si="74"/>
        <v>24.0975</v>
      </c>
      <c r="G90" s="63" t="s">
        <v>15</v>
      </c>
      <c r="H90" s="49">
        <v>228</v>
      </c>
      <c r="I90" s="51">
        <f t="shared" si="75"/>
        <v>5494.2300000000005</v>
      </c>
      <c r="J90" s="70">
        <v>75</v>
      </c>
      <c r="K90" s="65">
        <f t="shared" si="76"/>
        <v>1807.3125</v>
      </c>
      <c r="L90" s="66">
        <f t="shared" si="77"/>
        <v>7301.5425000000005</v>
      </c>
      <c r="M90" s="18"/>
      <c r="N90" s="19"/>
    </row>
    <row r="91" spans="1:75" s="2" customFormat="1" ht="15.5">
      <c r="A91" s="69">
        <f>IF(F91&lt;&gt;"",1+MAX($A$2:A90),"")</f>
        <v>58</v>
      </c>
      <c r="B91" s="91"/>
      <c r="C91" s="68" t="s">
        <v>103</v>
      </c>
      <c r="D91" s="62">
        <v>5.47</v>
      </c>
      <c r="E91" s="50">
        <v>0.05</v>
      </c>
      <c r="F91" s="62">
        <f t="shared" si="74"/>
        <v>5.7435</v>
      </c>
      <c r="G91" s="63" t="s">
        <v>15</v>
      </c>
      <c r="H91" s="49">
        <v>228</v>
      </c>
      <c r="I91" s="51">
        <f t="shared" ref="I91:I96" si="78">H91*F91</f>
        <v>1309.518</v>
      </c>
      <c r="J91" s="70">
        <v>75</v>
      </c>
      <c r="K91" s="65">
        <f t="shared" si="76"/>
        <v>430.76249999999999</v>
      </c>
      <c r="L91" s="66">
        <f t="shared" si="77"/>
        <v>1740.2805000000001</v>
      </c>
      <c r="M91" s="18"/>
      <c r="N91" s="19"/>
    </row>
    <row r="92" spans="1:75" s="2" customFormat="1" ht="15.5">
      <c r="A92" s="69">
        <f>IF(F92&lt;&gt;"",1+MAX($A$2:A91),"")</f>
        <v>59</v>
      </c>
      <c r="B92" s="91"/>
      <c r="C92" s="68" t="s">
        <v>104</v>
      </c>
      <c r="D92" s="62">
        <v>23.96</v>
      </c>
      <c r="E92" s="50">
        <v>0.05</v>
      </c>
      <c r="F92" s="62">
        <f t="shared" si="74"/>
        <v>25.158000000000001</v>
      </c>
      <c r="G92" s="63" t="s">
        <v>15</v>
      </c>
      <c r="H92" s="49">
        <v>184</v>
      </c>
      <c r="I92" s="51">
        <f t="shared" si="78"/>
        <v>4629.0720000000001</v>
      </c>
      <c r="J92" s="70">
        <v>65</v>
      </c>
      <c r="K92" s="65">
        <f t="shared" ref="K92:K94" si="79">J92*F92</f>
        <v>1635.27</v>
      </c>
      <c r="L92" s="66">
        <f t="shared" ref="L92:L94" si="80">K92+I92</f>
        <v>6264.3420000000006</v>
      </c>
      <c r="M92" s="18"/>
      <c r="N92" s="19"/>
    </row>
    <row r="93" spans="1:75" s="2" customFormat="1" ht="15.5">
      <c r="A93" s="69">
        <f>IF(F93&lt;&gt;"",1+MAX($A$2:A92),"")</f>
        <v>60</v>
      </c>
      <c r="B93" s="91"/>
      <c r="C93" s="68" t="s">
        <v>105</v>
      </c>
      <c r="D93" s="62">
        <v>5.39</v>
      </c>
      <c r="E93" s="50">
        <v>0.05</v>
      </c>
      <c r="F93" s="62">
        <f t="shared" si="74"/>
        <v>5.6594999999999995</v>
      </c>
      <c r="G93" s="63" t="s">
        <v>15</v>
      </c>
      <c r="H93" s="49">
        <v>184</v>
      </c>
      <c r="I93" s="51">
        <f t="shared" si="78"/>
        <v>1041.348</v>
      </c>
      <c r="J93" s="70">
        <v>65</v>
      </c>
      <c r="K93" s="65">
        <f t="shared" si="79"/>
        <v>367.86749999999995</v>
      </c>
      <c r="L93" s="66">
        <f t="shared" si="80"/>
        <v>1409.2154999999998</v>
      </c>
      <c r="M93" s="18"/>
      <c r="N93" s="19"/>
    </row>
    <row r="94" spans="1:75" s="2" customFormat="1" ht="15.5">
      <c r="A94" s="69">
        <f>IF(F94&lt;&gt;"",1+MAX($A$2:A93),"")</f>
        <v>61</v>
      </c>
      <c r="B94" s="91"/>
      <c r="C94" s="68" t="s">
        <v>106</v>
      </c>
      <c r="D94" s="62">
        <v>3.9</v>
      </c>
      <c r="E94" s="50">
        <v>0.05</v>
      </c>
      <c r="F94" s="62">
        <f t="shared" si="74"/>
        <v>4.0949999999999998</v>
      </c>
      <c r="G94" s="63" t="s">
        <v>15</v>
      </c>
      <c r="H94" s="49">
        <v>184</v>
      </c>
      <c r="I94" s="51">
        <f t="shared" si="78"/>
        <v>753.4799999999999</v>
      </c>
      <c r="J94" s="70">
        <v>65</v>
      </c>
      <c r="K94" s="65">
        <f t="shared" si="79"/>
        <v>266.17500000000001</v>
      </c>
      <c r="L94" s="66">
        <f t="shared" si="80"/>
        <v>1019.655</v>
      </c>
      <c r="M94" s="18"/>
      <c r="N94" s="19"/>
    </row>
    <row r="95" spans="1:75" s="2" customFormat="1" ht="15.5">
      <c r="A95" s="69">
        <f>IF(F95&lt;&gt;"",1+MAX($A$2:A94),"")</f>
        <v>62</v>
      </c>
      <c r="B95" s="91"/>
      <c r="C95" s="68" t="s">
        <v>107</v>
      </c>
      <c r="D95" s="62">
        <v>2.02</v>
      </c>
      <c r="E95" s="50">
        <v>0.05</v>
      </c>
      <c r="F95" s="62">
        <f t="shared" si="74"/>
        <v>2.121</v>
      </c>
      <c r="G95" s="63" t="s">
        <v>15</v>
      </c>
      <c r="H95" s="49">
        <v>196</v>
      </c>
      <c r="I95" s="51">
        <f t="shared" si="78"/>
        <v>415.71600000000001</v>
      </c>
      <c r="J95" s="70">
        <v>68</v>
      </c>
      <c r="K95" s="65">
        <f t="shared" ref="K95:K98" si="81">J95*F95</f>
        <v>144.22800000000001</v>
      </c>
      <c r="L95" s="66">
        <f t="shared" ref="L95:L98" si="82">K95+I95</f>
        <v>559.94399999999996</v>
      </c>
      <c r="M95" s="18"/>
      <c r="N95" s="19"/>
    </row>
    <row r="96" spans="1:75" s="2" customFormat="1" ht="15.5">
      <c r="A96" s="69">
        <f>IF(F96&lt;&gt;"",1+MAX($A$2:A95),"")</f>
        <v>63</v>
      </c>
      <c r="B96" s="91"/>
      <c r="C96" s="68" t="s">
        <v>108</v>
      </c>
      <c r="D96" s="62">
        <v>4.99</v>
      </c>
      <c r="E96" s="50">
        <v>0.05</v>
      </c>
      <c r="F96" s="62">
        <f t="shared" si="74"/>
        <v>5.2395000000000005</v>
      </c>
      <c r="G96" s="63" t="s">
        <v>15</v>
      </c>
      <c r="H96" s="49">
        <v>245</v>
      </c>
      <c r="I96" s="51">
        <f t="shared" si="78"/>
        <v>1283.6775</v>
      </c>
      <c r="J96" s="70">
        <v>82</v>
      </c>
      <c r="K96" s="65">
        <f t="shared" si="81"/>
        <v>429.63900000000007</v>
      </c>
      <c r="L96" s="66">
        <f t="shared" si="82"/>
        <v>1713.3165000000001</v>
      </c>
      <c r="M96" s="18"/>
      <c r="N96" s="19"/>
    </row>
    <row r="97" spans="1:75" s="2" customFormat="1" ht="15.5">
      <c r="A97" s="69">
        <f>IF(F97&lt;&gt;"",1+MAX($A$2:A96),"")</f>
        <v>64</v>
      </c>
      <c r="B97" s="91"/>
      <c r="C97" s="68" t="s">
        <v>109</v>
      </c>
      <c r="D97" s="62">
        <v>40.71</v>
      </c>
      <c r="E97" s="50">
        <v>0.05</v>
      </c>
      <c r="F97" s="62">
        <f t="shared" si="74"/>
        <v>42.7455</v>
      </c>
      <c r="G97" s="63" t="s">
        <v>15</v>
      </c>
      <c r="H97" s="49">
        <v>184</v>
      </c>
      <c r="I97" s="51">
        <f t="shared" ref="I97:I98" si="83">H97*F97</f>
        <v>7865.1719999999996</v>
      </c>
      <c r="J97" s="70">
        <v>65</v>
      </c>
      <c r="K97" s="65">
        <f t="shared" si="81"/>
        <v>2778.4575</v>
      </c>
      <c r="L97" s="66">
        <f t="shared" si="82"/>
        <v>10643.629499999999</v>
      </c>
      <c r="M97" s="18"/>
      <c r="N97" s="19"/>
    </row>
    <row r="98" spans="1:75" s="2" customFormat="1" ht="15.5">
      <c r="A98" s="69">
        <f>IF(F98&lt;&gt;"",1+MAX($A$2:A97),"")</f>
        <v>65</v>
      </c>
      <c r="B98" s="91"/>
      <c r="C98" s="68" t="s">
        <v>110</v>
      </c>
      <c r="D98" s="62">
        <f>160</f>
        <v>160</v>
      </c>
      <c r="E98" s="50">
        <v>0.05</v>
      </c>
      <c r="F98" s="62">
        <f t="shared" si="74"/>
        <v>168</v>
      </c>
      <c r="G98" s="63" t="s">
        <v>15</v>
      </c>
      <c r="H98" s="49">
        <v>3.12</v>
      </c>
      <c r="I98" s="51">
        <f t="shared" si="83"/>
        <v>524.16</v>
      </c>
      <c r="J98" s="70">
        <v>1.65</v>
      </c>
      <c r="K98" s="65">
        <f t="shared" si="81"/>
        <v>277.2</v>
      </c>
      <c r="L98" s="66">
        <f t="shared" si="82"/>
        <v>801.3599999999999</v>
      </c>
      <c r="M98" s="18"/>
      <c r="N98" s="19"/>
    </row>
    <row r="99" spans="1:75" s="43" customFormat="1" ht="15.5">
      <c r="A99" s="69" t="str">
        <f>IF(F99&lt;&gt;"",1+MAX($A$2:A98),"")</f>
        <v/>
      </c>
      <c r="B99" s="91"/>
      <c r="C99" s="67" t="s">
        <v>214</v>
      </c>
      <c r="D99" s="62"/>
      <c r="E99" s="50"/>
      <c r="F99" s="62"/>
      <c r="G99" s="63"/>
      <c r="H99" s="49"/>
      <c r="I99" s="51"/>
      <c r="J99" s="64"/>
      <c r="K99" s="65"/>
      <c r="L99" s="66"/>
      <c r="M99" s="18"/>
      <c r="N99" s="19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</row>
    <row r="100" spans="1:75" s="43" customFormat="1" ht="46.5">
      <c r="A100" s="69">
        <f>IF(F100&lt;&gt;"",1+MAX($A$2:A99),"")</f>
        <v>66</v>
      </c>
      <c r="B100" s="91"/>
      <c r="C100" s="68" t="s">
        <v>324</v>
      </c>
      <c r="D100" s="62">
        <v>40</v>
      </c>
      <c r="E100" s="50">
        <v>0</v>
      </c>
      <c r="F100" s="62">
        <f t="shared" ref="F100:F112" si="84">(1+E100)*D100</f>
        <v>40</v>
      </c>
      <c r="G100" s="63" t="s">
        <v>215</v>
      </c>
      <c r="H100" s="49">
        <v>70</v>
      </c>
      <c r="I100" s="51">
        <f t="shared" ref="I100:I112" si="85">H100*F100</f>
        <v>2800</v>
      </c>
      <c r="J100" s="70">
        <v>25</v>
      </c>
      <c r="K100" s="65">
        <f t="shared" ref="K100:K112" si="86">J100*F100</f>
        <v>1000</v>
      </c>
      <c r="L100" s="66">
        <f t="shared" ref="L100:L112" si="87">K100+I100</f>
        <v>3800</v>
      </c>
      <c r="M100" s="18"/>
      <c r="N100" s="19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</row>
    <row r="101" spans="1:75" s="43" customFormat="1" ht="15.5">
      <c r="A101" s="69"/>
      <c r="B101" s="91"/>
      <c r="C101" s="67" t="s">
        <v>305</v>
      </c>
      <c r="D101" s="62"/>
      <c r="E101" s="50"/>
      <c r="F101" s="62"/>
      <c r="G101" s="63"/>
      <c r="H101" s="49"/>
      <c r="I101" s="51"/>
      <c r="J101" s="70"/>
      <c r="K101" s="65"/>
      <c r="L101" s="66"/>
      <c r="M101" s="18"/>
      <c r="N101" s="19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</row>
    <row r="102" spans="1:75" s="43" customFormat="1" ht="15.5">
      <c r="A102" s="69">
        <f>IF(F102&lt;&gt;"",1+MAX($A$2:A100),"")</f>
        <v>67</v>
      </c>
      <c r="B102" s="91"/>
      <c r="C102" s="68" t="s">
        <v>131</v>
      </c>
      <c r="D102" s="62">
        <v>436</v>
      </c>
      <c r="E102" s="50">
        <v>0.05</v>
      </c>
      <c r="F102" s="62">
        <f t="shared" si="84"/>
        <v>457.8</v>
      </c>
      <c r="G102" s="63" t="s">
        <v>15</v>
      </c>
      <c r="H102" s="49">
        <v>1.3</v>
      </c>
      <c r="I102" s="51">
        <f t="shared" ref="I102:I106" si="88">H102*F102</f>
        <v>595.14</v>
      </c>
      <c r="J102" s="70">
        <v>1.27</v>
      </c>
      <c r="K102" s="65">
        <f t="shared" si="86"/>
        <v>581.40600000000006</v>
      </c>
      <c r="L102" s="66">
        <f t="shared" si="87"/>
        <v>1176.546</v>
      </c>
      <c r="M102" s="18"/>
      <c r="N102" s="19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</row>
    <row r="103" spans="1:75" s="43" customFormat="1" ht="15.5">
      <c r="A103" s="69">
        <f>IF(F103&lt;&gt;"",1+MAX($A$2:A102),"")</f>
        <v>68</v>
      </c>
      <c r="B103" s="91"/>
      <c r="C103" s="68" t="s">
        <v>136</v>
      </c>
      <c r="D103" s="62">
        <v>2899</v>
      </c>
      <c r="E103" s="50">
        <v>0.05</v>
      </c>
      <c r="F103" s="62">
        <f t="shared" si="84"/>
        <v>3043.9500000000003</v>
      </c>
      <c r="G103" s="63" t="s">
        <v>15</v>
      </c>
      <c r="H103" s="49">
        <v>1.17</v>
      </c>
      <c r="I103" s="51">
        <f t="shared" si="88"/>
        <v>3561.4214999999999</v>
      </c>
      <c r="J103" s="70">
        <v>1.1399999999999999</v>
      </c>
      <c r="K103" s="65">
        <f t="shared" si="86"/>
        <v>3470.1030000000001</v>
      </c>
      <c r="L103" s="66">
        <f t="shared" si="87"/>
        <v>7031.5244999999995</v>
      </c>
      <c r="M103" s="18"/>
      <c r="N103" s="19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</row>
    <row r="104" spans="1:75" s="43" customFormat="1" ht="15.5">
      <c r="A104" s="69">
        <f>IF(F104&lt;&gt;"",1+MAX($A$2:A103),"")</f>
        <v>69</v>
      </c>
      <c r="B104" s="91"/>
      <c r="C104" s="68" t="s">
        <v>141</v>
      </c>
      <c r="D104" s="62">
        <v>9.2631578947368425</v>
      </c>
      <c r="E104" s="50">
        <v>0.05</v>
      </c>
      <c r="F104" s="62">
        <f t="shared" si="84"/>
        <v>9.7263157894736842</v>
      </c>
      <c r="G104" s="63" t="s">
        <v>15</v>
      </c>
      <c r="H104" s="49">
        <v>1.17</v>
      </c>
      <c r="I104" s="51">
        <f t="shared" si="88"/>
        <v>11.379789473684211</v>
      </c>
      <c r="J104" s="70">
        <v>1.1399999999999999</v>
      </c>
      <c r="K104" s="65">
        <f t="shared" si="86"/>
        <v>11.087999999999999</v>
      </c>
      <c r="L104" s="66">
        <f t="shared" si="87"/>
        <v>22.46778947368421</v>
      </c>
      <c r="M104" s="18"/>
      <c r="N104" s="19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</row>
    <row r="105" spans="1:75" s="43" customFormat="1" ht="15.5">
      <c r="A105" s="69">
        <f>IF(F105&lt;&gt;"",1+MAX($A$2:A104),"")</f>
        <v>70</v>
      </c>
      <c r="B105" s="91"/>
      <c r="C105" s="68" t="s">
        <v>140</v>
      </c>
      <c r="D105" s="62">
        <v>90.552631578947356</v>
      </c>
      <c r="E105" s="50">
        <v>0.05</v>
      </c>
      <c r="F105" s="62">
        <f t="shared" si="84"/>
        <v>95.080263157894734</v>
      </c>
      <c r="G105" s="63" t="s">
        <v>15</v>
      </c>
      <c r="H105" s="49">
        <v>1.17</v>
      </c>
      <c r="I105" s="51">
        <f t="shared" si="88"/>
        <v>111.24390789473684</v>
      </c>
      <c r="J105" s="70">
        <v>1.1399999999999999</v>
      </c>
      <c r="K105" s="65">
        <f t="shared" si="86"/>
        <v>108.39149999999999</v>
      </c>
      <c r="L105" s="66">
        <f t="shared" si="87"/>
        <v>219.63540789473683</v>
      </c>
      <c r="M105" s="18"/>
      <c r="N105" s="19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</row>
    <row r="106" spans="1:75" s="43" customFormat="1" ht="15.5">
      <c r="A106" s="69">
        <f>IF(F106&lt;&gt;"",1+MAX($A$2:A105),"")</f>
        <v>71</v>
      </c>
      <c r="B106" s="91"/>
      <c r="C106" s="68" t="s">
        <v>144</v>
      </c>
      <c r="D106" s="62">
        <v>2024.2894736842109</v>
      </c>
      <c r="E106" s="50">
        <v>0.05</v>
      </c>
      <c r="F106" s="62">
        <f t="shared" si="84"/>
        <v>2125.5039473684214</v>
      </c>
      <c r="G106" s="63" t="s">
        <v>15</v>
      </c>
      <c r="H106" s="49">
        <v>1.1200000000000001</v>
      </c>
      <c r="I106" s="51">
        <f t="shared" si="88"/>
        <v>2380.564421052632</v>
      </c>
      <c r="J106" s="70">
        <v>1.02</v>
      </c>
      <c r="K106" s="65">
        <f t="shared" si="86"/>
        <v>2168.01402631579</v>
      </c>
      <c r="L106" s="66">
        <f t="shared" si="87"/>
        <v>4548.5784473684216</v>
      </c>
      <c r="M106" s="18"/>
      <c r="N106" s="19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</row>
    <row r="107" spans="1:75" s="43" customFormat="1" ht="15.5">
      <c r="A107" s="69">
        <f>IF(F107&lt;&gt;"",1+MAX($A$2:A106),"")</f>
        <v>72</v>
      </c>
      <c r="B107" s="91"/>
      <c r="C107" s="68" t="s">
        <v>137</v>
      </c>
      <c r="D107" s="62">
        <v>808</v>
      </c>
      <c r="E107" s="50">
        <v>0.05</v>
      </c>
      <c r="F107" s="62">
        <f t="shared" si="84"/>
        <v>848.40000000000009</v>
      </c>
      <c r="G107" s="63" t="s">
        <v>15</v>
      </c>
      <c r="H107" s="49">
        <v>1.17</v>
      </c>
      <c r="I107" s="51">
        <f t="shared" si="85"/>
        <v>992.62800000000004</v>
      </c>
      <c r="J107" s="70">
        <v>1.1399999999999999</v>
      </c>
      <c r="K107" s="65">
        <f t="shared" si="86"/>
        <v>967.17600000000004</v>
      </c>
      <c r="L107" s="66">
        <f t="shared" si="87"/>
        <v>1959.8040000000001</v>
      </c>
      <c r="M107" s="18"/>
      <c r="N107" s="19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</row>
    <row r="108" spans="1:75" s="43" customFormat="1" ht="15.5">
      <c r="A108" s="69">
        <f>IF(F108&lt;&gt;"",1+MAX($A$2:A107),"")</f>
        <v>73</v>
      </c>
      <c r="B108" s="91"/>
      <c r="C108" s="68" t="s">
        <v>138</v>
      </c>
      <c r="D108" s="62">
        <v>404</v>
      </c>
      <c r="E108" s="50">
        <v>0.05</v>
      </c>
      <c r="F108" s="62">
        <f t="shared" si="84"/>
        <v>424.20000000000005</v>
      </c>
      <c r="G108" s="63" t="s">
        <v>15</v>
      </c>
      <c r="H108" s="49">
        <v>1.17</v>
      </c>
      <c r="I108" s="51">
        <f t="shared" si="85"/>
        <v>496.31400000000002</v>
      </c>
      <c r="J108" s="70">
        <v>1.1399999999999999</v>
      </c>
      <c r="K108" s="65">
        <f t="shared" si="86"/>
        <v>483.58800000000002</v>
      </c>
      <c r="L108" s="66">
        <f t="shared" si="87"/>
        <v>979.90200000000004</v>
      </c>
      <c r="M108" s="18"/>
      <c r="N108" s="19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</row>
    <row r="109" spans="1:75" s="43" customFormat="1" ht="15.5">
      <c r="A109" s="69">
        <f>IF(F109&lt;&gt;"",1+MAX($A$2:A108),"")</f>
        <v>74</v>
      </c>
      <c r="B109" s="91"/>
      <c r="C109" s="68" t="s">
        <v>132</v>
      </c>
      <c r="D109" s="62">
        <v>112</v>
      </c>
      <c r="E109" s="50">
        <v>0.05</v>
      </c>
      <c r="F109" s="62">
        <f t="shared" si="84"/>
        <v>117.60000000000001</v>
      </c>
      <c r="G109" s="63" t="s">
        <v>15</v>
      </c>
      <c r="H109" s="49">
        <v>1.3</v>
      </c>
      <c r="I109" s="51">
        <f t="shared" si="85"/>
        <v>152.88000000000002</v>
      </c>
      <c r="J109" s="70">
        <v>1.27</v>
      </c>
      <c r="K109" s="65">
        <f t="shared" si="86"/>
        <v>149.352</v>
      </c>
      <c r="L109" s="66">
        <f t="shared" si="87"/>
        <v>302.23200000000003</v>
      </c>
      <c r="M109" s="18"/>
      <c r="N109" s="19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</row>
    <row r="110" spans="1:75" s="43" customFormat="1" ht="15.5">
      <c r="A110" s="69">
        <f>IF(F110&lt;&gt;"",1+MAX($A$2:A109),"")</f>
        <v>75</v>
      </c>
      <c r="B110" s="91"/>
      <c r="C110" s="68" t="s">
        <v>133</v>
      </c>
      <c r="D110" s="62">
        <v>56</v>
      </c>
      <c r="E110" s="50">
        <v>0.05</v>
      </c>
      <c r="F110" s="62">
        <f t="shared" si="84"/>
        <v>58.800000000000004</v>
      </c>
      <c r="G110" s="63" t="s">
        <v>15</v>
      </c>
      <c r="H110" s="49">
        <v>1.3</v>
      </c>
      <c r="I110" s="51">
        <f t="shared" si="85"/>
        <v>76.440000000000012</v>
      </c>
      <c r="J110" s="70">
        <v>1.27</v>
      </c>
      <c r="K110" s="65">
        <f t="shared" si="86"/>
        <v>74.676000000000002</v>
      </c>
      <c r="L110" s="66">
        <f t="shared" si="87"/>
        <v>151.11600000000001</v>
      </c>
      <c r="M110" s="18"/>
      <c r="N110" s="19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</row>
    <row r="111" spans="1:75" s="43" customFormat="1" ht="15.5">
      <c r="A111" s="69">
        <f>IF(F111&lt;&gt;"",1+MAX($A$2:A110),"")</f>
        <v>76</v>
      </c>
      <c r="B111" s="91"/>
      <c r="C111" s="68" t="s">
        <v>142</v>
      </c>
      <c r="D111" s="62">
        <v>512.82000000000005</v>
      </c>
      <c r="E111" s="50">
        <v>0.05</v>
      </c>
      <c r="F111" s="62">
        <f t="shared" si="84"/>
        <v>538.46100000000013</v>
      </c>
      <c r="G111" s="63" t="s">
        <v>15</v>
      </c>
      <c r="H111" s="49">
        <v>1.1200000000000001</v>
      </c>
      <c r="I111" s="51">
        <f t="shared" si="85"/>
        <v>603.07632000000024</v>
      </c>
      <c r="J111" s="70">
        <v>1.02</v>
      </c>
      <c r="K111" s="65">
        <f t="shared" si="86"/>
        <v>549.23022000000014</v>
      </c>
      <c r="L111" s="66">
        <f t="shared" si="87"/>
        <v>1152.3065400000005</v>
      </c>
      <c r="M111" s="18"/>
      <c r="N111" s="19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</row>
    <row r="112" spans="1:75" s="43" customFormat="1" ht="15.5">
      <c r="A112" s="69">
        <f>IF(F112&lt;&gt;"",1+MAX($A$2:A111),"")</f>
        <v>77</v>
      </c>
      <c r="B112" s="91"/>
      <c r="C112" s="68" t="s">
        <v>143</v>
      </c>
      <c r="D112" s="62">
        <v>256.41000000000003</v>
      </c>
      <c r="E112" s="50">
        <v>0.05</v>
      </c>
      <c r="F112" s="62">
        <f t="shared" si="84"/>
        <v>269.23050000000006</v>
      </c>
      <c r="G112" s="63" t="s">
        <v>15</v>
      </c>
      <c r="H112" s="49">
        <v>1.1200000000000001</v>
      </c>
      <c r="I112" s="51">
        <f t="shared" si="85"/>
        <v>301.53816000000012</v>
      </c>
      <c r="J112" s="70">
        <v>1.02</v>
      </c>
      <c r="K112" s="65">
        <f t="shared" si="86"/>
        <v>274.61511000000007</v>
      </c>
      <c r="L112" s="66">
        <f t="shared" si="87"/>
        <v>576.15327000000025</v>
      </c>
      <c r="M112" s="18"/>
      <c r="N112" s="19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</row>
    <row r="113" spans="1:75" s="2" customFormat="1" ht="15.5">
      <c r="A113" s="69" t="str">
        <f>IF(F113&lt;&gt;"",1+MAX($A$2:A100),"")</f>
        <v/>
      </c>
      <c r="B113" s="48"/>
      <c r="C113" s="47"/>
      <c r="D113" s="62"/>
      <c r="E113" s="50"/>
      <c r="F113" s="62"/>
      <c r="G113" s="63"/>
      <c r="H113" s="49"/>
      <c r="I113" s="51"/>
      <c r="J113" s="64"/>
      <c r="K113" s="65"/>
      <c r="L113" s="66"/>
      <c r="M113" s="18"/>
      <c r="N113" s="19"/>
    </row>
    <row r="114" spans="1:75" s="44" customFormat="1" ht="18">
      <c r="A114" s="88" t="s">
        <v>29</v>
      </c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61">
        <f>SUM(L115:L139)</f>
        <v>65864.622340000016</v>
      </c>
      <c r="O114" s="2"/>
      <c r="P114" s="2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</row>
    <row r="115" spans="1:75" s="43" customFormat="1" ht="15.5">
      <c r="A115" s="69" t="str">
        <f>IF(F115&lt;&gt;"",1+MAX($A$2:A114),"")</f>
        <v/>
      </c>
      <c r="B115" s="34"/>
      <c r="C115" s="16"/>
      <c r="D115" s="62"/>
      <c r="E115" s="50"/>
      <c r="F115" s="62"/>
      <c r="G115" s="63"/>
      <c r="H115" s="49"/>
      <c r="I115" s="51"/>
      <c r="J115" s="64"/>
      <c r="K115" s="65"/>
      <c r="L115" s="66"/>
      <c r="M115" s="18"/>
      <c r="N115" s="19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</row>
    <row r="116" spans="1:75" s="43" customFormat="1" ht="15.5">
      <c r="A116" s="69" t="str">
        <f>IF(F116&lt;&gt;"",1+MAX($A$2:A115),"")</f>
        <v/>
      </c>
      <c r="B116" s="90" t="s">
        <v>273</v>
      </c>
      <c r="C116" s="67" t="s">
        <v>111</v>
      </c>
      <c r="D116" s="62"/>
      <c r="E116" s="50"/>
      <c r="F116" s="62"/>
      <c r="G116" s="63"/>
      <c r="H116" s="49"/>
      <c r="I116" s="51"/>
      <c r="J116" s="70"/>
      <c r="K116" s="65"/>
      <c r="L116" s="66"/>
      <c r="M116" s="18"/>
      <c r="N116" s="19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</row>
    <row r="117" spans="1:75" s="43" customFormat="1" ht="15.5">
      <c r="A117" s="69">
        <f>IF(F117&lt;&gt;"",1+MAX($A$2:A116),"")</f>
        <v>78</v>
      </c>
      <c r="B117" s="91"/>
      <c r="C117" s="68" t="s">
        <v>112</v>
      </c>
      <c r="D117" s="62">
        <v>2814.76</v>
      </c>
      <c r="E117" s="50">
        <v>0.05</v>
      </c>
      <c r="F117" s="62">
        <f t="shared" ref="F117:F118" si="89">(1+E117)*D117</f>
        <v>2955.4980000000005</v>
      </c>
      <c r="G117" s="63" t="s">
        <v>28</v>
      </c>
      <c r="H117" s="49">
        <v>3.36</v>
      </c>
      <c r="I117" s="51">
        <f t="shared" ref="I117:I118" si="90">H117*F117</f>
        <v>9930.473280000002</v>
      </c>
      <c r="J117" s="70">
        <v>1.34</v>
      </c>
      <c r="K117" s="65">
        <f t="shared" ref="K117:K118" si="91">J117*F117</f>
        <v>3960.3673200000007</v>
      </c>
      <c r="L117" s="66">
        <f t="shared" ref="L117:L118" si="92">K117+I117</f>
        <v>13890.840600000003</v>
      </c>
      <c r="M117" s="18"/>
      <c r="N117" s="19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</row>
    <row r="118" spans="1:75" s="43" customFormat="1" ht="15.5">
      <c r="A118" s="69">
        <f>IF(F118&lt;&gt;"",1+MAX($A$2:A117),"")</f>
        <v>79</v>
      </c>
      <c r="B118" s="91"/>
      <c r="C118" s="68" t="s">
        <v>113</v>
      </c>
      <c r="D118" s="62">
        <f>2*2814.76</f>
        <v>5629.52</v>
      </c>
      <c r="E118" s="50">
        <v>0.05</v>
      </c>
      <c r="F118" s="62">
        <f t="shared" si="89"/>
        <v>5910.996000000001</v>
      </c>
      <c r="G118" s="63" t="s">
        <v>28</v>
      </c>
      <c r="H118" s="49">
        <v>0.28999999999999998</v>
      </c>
      <c r="I118" s="51">
        <f t="shared" si="90"/>
        <v>1714.1888400000003</v>
      </c>
      <c r="J118" s="70">
        <v>0.78</v>
      </c>
      <c r="K118" s="65">
        <f t="shared" si="91"/>
        <v>4610.5768800000005</v>
      </c>
      <c r="L118" s="66">
        <f t="shared" si="92"/>
        <v>6324.7657200000012</v>
      </c>
      <c r="M118" s="18"/>
      <c r="N118" s="19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</row>
    <row r="119" spans="1:75" s="43" customFormat="1" ht="15.5">
      <c r="A119" s="69">
        <f>IF(F119&lt;&gt;"",1+MAX($A$2:A118),"")</f>
        <v>80</v>
      </c>
      <c r="B119" s="91"/>
      <c r="C119" s="68" t="s">
        <v>260</v>
      </c>
      <c r="D119" s="62">
        <v>165.1</v>
      </c>
      <c r="E119" s="50">
        <v>0.05</v>
      </c>
      <c r="F119" s="62">
        <f t="shared" ref="F119" si="93">(1+E119)*D119</f>
        <v>173.35499999999999</v>
      </c>
      <c r="G119" s="63" t="s">
        <v>28</v>
      </c>
      <c r="H119" s="49">
        <v>0.28999999999999998</v>
      </c>
      <c r="I119" s="51">
        <f t="shared" ref="I119:I120" si="94">H119*F119</f>
        <v>50.272949999999994</v>
      </c>
      <c r="J119" s="70">
        <v>0.78</v>
      </c>
      <c r="K119" s="65">
        <f t="shared" ref="K119" si="95">J119*F119</f>
        <v>135.21690000000001</v>
      </c>
      <c r="L119" s="66">
        <f t="shared" ref="L119" si="96">K119+I119</f>
        <v>185.48984999999999</v>
      </c>
      <c r="M119" s="18"/>
      <c r="N119" s="19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</row>
    <row r="120" spans="1:75" s="43" customFormat="1" ht="15.5">
      <c r="A120" s="69">
        <f>IF(F120&lt;&gt;"",1+MAX($A$2:A119),"")</f>
        <v>81</v>
      </c>
      <c r="B120" s="91"/>
      <c r="C120" s="68" t="s">
        <v>114</v>
      </c>
      <c r="D120" s="62">
        <f>2.5*344.37</f>
        <v>860.92499999999995</v>
      </c>
      <c r="E120" s="50">
        <v>0.05</v>
      </c>
      <c r="F120" s="62">
        <f t="shared" ref="F120" si="97">(1+E120)*D120</f>
        <v>903.97124999999994</v>
      </c>
      <c r="G120" s="63" t="s">
        <v>28</v>
      </c>
      <c r="H120" s="49">
        <v>1.4</v>
      </c>
      <c r="I120" s="51">
        <f t="shared" si="94"/>
        <v>1265.5597499999999</v>
      </c>
      <c r="J120" s="70">
        <v>0.52</v>
      </c>
      <c r="K120" s="65">
        <f t="shared" ref="K120:K122" si="98">J120*F120</f>
        <v>470.06504999999999</v>
      </c>
      <c r="L120" s="66">
        <f t="shared" ref="L120:L122" si="99">K120+I120</f>
        <v>1735.6247999999998</v>
      </c>
      <c r="M120" s="18"/>
      <c r="N120" s="19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</row>
    <row r="121" spans="1:75" s="43" customFormat="1" ht="15.5">
      <c r="A121" s="69" t="str">
        <f>IF(F121&lt;&gt;"",1+MAX($A$2:A120),"")</f>
        <v/>
      </c>
      <c r="B121" s="91"/>
      <c r="C121" s="67" t="s">
        <v>115</v>
      </c>
      <c r="D121" s="62"/>
      <c r="E121" s="50"/>
      <c r="F121" s="62"/>
      <c r="G121" s="63"/>
      <c r="H121" s="49"/>
      <c r="I121" s="51"/>
      <c r="J121" s="70"/>
      <c r="K121" s="65"/>
      <c r="L121" s="66"/>
      <c r="M121" s="18"/>
      <c r="N121" s="19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</row>
    <row r="122" spans="1:75" s="43" customFormat="1" ht="15.5">
      <c r="A122" s="69">
        <f>IF(F122&lt;&gt;"",1+MAX($A$2:A121),"")</f>
        <v>82</v>
      </c>
      <c r="B122" s="91"/>
      <c r="C122" s="68" t="s">
        <v>116</v>
      </c>
      <c r="D122" s="62">
        <f>2814.76</f>
        <v>2814.76</v>
      </c>
      <c r="E122" s="50">
        <v>0.05</v>
      </c>
      <c r="F122" s="62">
        <f t="shared" ref="F122" si="100">(1+E122)*D122</f>
        <v>2955.4980000000005</v>
      </c>
      <c r="G122" s="63" t="s">
        <v>28</v>
      </c>
      <c r="H122" s="49">
        <v>1.36</v>
      </c>
      <c r="I122" s="51">
        <f t="shared" ref="I122:I123" si="101">H122*F122</f>
        <v>4019.477280000001</v>
      </c>
      <c r="J122" s="70">
        <v>0.44</v>
      </c>
      <c r="K122" s="65">
        <f t="shared" si="98"/>
        <v>1300.4191200000002</v>
      </c>
      <c r="L122" s="66">
        <f t="shared" si="99"/>
        <v>5319.8964000000014</v>
      </c>
      <c r="M122" s="18"/>
      <c r="N122" s="19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</row>
    <row r="123" spans="1:75" s="43" customFormat="1" ht="15.5">
      <c r="A123" s="69">
        <f>IF(F123&lt;&gt;"",1+MAX($A$2:A122),"")</f>
        <v>83</v>
      </c>
      <c r="B123" s="91"/>
      <c r="C123" s="68" t="s">
        <v>117</v>
      </c>
      <c r="D123" s="62">
        <v>2212</v>
      </c>
      <c r="E123" s="50">
        <v>0.05</v>
      </c>
      <c r="F123" s="62">
        <f t="shared" ref="F123:F124" si="102">(1+E123)*D123</f>
        <v>2322.6</v>
      </c>
      <c r="G123" s="63" t="s">
        <v>28</v>
      </c>
      <c r="H123" s="49">
        <v>1.36</v>
      </c>
      <c r="I123" s="51">
        <f t="shared" si="101"/>
        <v>3158.7359999999999</v>
      </c>
      <c r="J123" s="70">
        <v>0.44</v>
      </c>
      <c r="K123" s="65">
        <f t="shared" ref="K123:K124" si="103">J123*F123</f>
        <v>1021.944</v>
      </c>
      <c r="L123" s="66">
        <f t="shared" ref="L123:L124" si="104">K123+I123</f>
        <v>4180.68</v>
      </c>
      <c r="M123" s="18"/>
      <c r="N123" s="19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</row>
    <row r="124" spans="1:75" s="43" customFormat="1" ht="15.5">
      <c r="A124" s="69">
        <f>IF(F124&lt;&gt;"",1+MAX($A$2:A123),"")</f>
        <v>84</v>
      </c>
      <c r="B124" s="91"/>
      <c r="C124" s="68" t="s">
        <v>135</v>
      </c>
      <c r="D124" s="62">
        <f>1207.78</f>
        <v>1207.78</v>
      </c>
      <c r="E124" s="50">
        <v>0.05</v>
      </c>
      <c r="F124" s="62">
        <f t="shared" si="102"/>
        <v>1268.1690000000001</v>
      </c>
      <c r="G124" s="63" t="s">
        <v>28</v>
      </c>
      <c r="H124" s="49">
        <v>1.39</v>
      </c>
      <c r="I124" s="51">
        <f t="shared" ref="I124:I127" si="105">H124*F124</f>
        <v>1762.7549100000001</v>
      </c>
      <c r="J124" s="70">
        <v>0.46</v>
      </c>
      <c r="K124" s="65">
        <f t="shared" si="103"/>
        <v>583.35774000000004</v>
      </c>
      <c r="L124" s="66">
        <f t="shared" si="104"/>
        <v>2346.11265</v>
      </c>
      <c r="M124" s="18"/>
      <c r="N124" s="19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</row>
    <row r="125" spans="1:75" s="43" customFormat="1" ht="15.5">
      <c r="A125" s="69">
        <f>IF(F125&lt;&gt;"",1+MAX($A$2:A124),"")</f>
        <v>85</v>
      </c>
      <c r="B125" s="91"/>
      <c r="C125" s="68" t="s">
        <v>118</v>
      </c>
      <c r="D125" s="62">
        <f>D117</f>
        <v>2814.76</v>
      </c>
      <c r="E125" s="50">
        <v>0.05</v>
      </c>
      <c r="F125" s="62">
        <f t="shared" ref="F125:F127" si="106">(1+E125)*D125</f>
        <v>2955.4980000000005</v>
      </c>
      <c r="G125" s="63" t="s">
        <v>28</v>
      </c>
      <c r="H125" s="49">
        <v>1.25</v>
      </c>
      <c r="I125" s="51">
        <f t="shared" si="105"/>
        <v>3694.3725000000004</v>
      </c>
      <c r="J125" s="70">
        <v>0.34</v>
      </c>
      <c r="K125" s="65">
        <f t="shared" ref="K125:K127" si="107">J125*F125</f>
        <v>1004.8693200000002</v>
      </c>
      <c r="L125" s="66">
        <f t="shared" ref="L125:L127" si="108">K125+I125</f>
        <v>4699.2418200000011</v>
      </c>
      <c r="M125" s="18"/>
      <c r="N125" s="19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</row>
    <row r="126" spans="1:75" s="43" customFormat="1" ht="15.5">
      <c r="A126" s="69">
        <f>IF(F126&lt;&gt;"",1+MAX($A$2:A125),"")</f>
        <v>86</v>
      </c>
      <c r="B126" s="91"/>
      <c r="C126" s="68" t="s">
        <v>303</v>
      </c>
      <c r="D126" s="62">
        <v>4569</v>
      </c>
      <c r="E126" s="50">
        <v>0.05</v>
      </c>
      <c r="F126" s="62">
        <f t="shared" si="106"/>
        <v>4797.45</v>
      </c>
      <c r="G126" s="63" t="s">
        <v>28</v>
      </c>
      <c r="H126" s="49">
        <v>1.36</v>
      </c>
      <c r="I126" s="51">
        <f t="shared" si="105"/>
        <v>6524.5320000000002</v>
      </c>
      <c r="J126" s="70">
        <v>0.44</v>
      </c>
      <c r="K126" s="65">
        <f t="shared" si="107"/>
        <v>2110.8780000000002</v>
      </c>
      <c r="L126" s="66">
        <f t="shared" si="108"/>
        <v>8635.41</v>
      </c>
      <c r="M126" s="18"/>
      <c r="N126" s="19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</row>
    <row r="127" spans="1:75" s="43" customFormat="1" ht="15.5">
      <c r="A127" s="69">
        <f>IF(F127&lt;&gt;"",1+MAX($A$2:A126),"")</f>
        <v>87</v>
      </c>
      <c r="B127" s="91"/>
      <c r="C127" s="68" t="s">
        <v>304</v>
      </c>
      <c r="D127" s="62">
        <v>326.02500000000003</v>
      </c>
      <c r="E127" s="50">
        <v>0.05</v>
      </c>
      <c r="F127" s="62">
        <f t="shared" si="106"/>
        <v>342.32625000000007</v>
      </c>
      <c r="G127" s="63" t="s">
        <v>28</v>
      </c>
      <c r="H127" s="49">
        <v>0.32</v>
      </c>
      <c r="I127" s="51">
        <f t="shared" si="105"/>
        <v>109.54440000000002</v>
      </c>
      <c r="J127" s="70">
        <v>0.8</v>
      </c>
      <c r="K127" s="65">
        <f t="shared" si="107"/>
        <v>273.86100000000005</v>
      </c>
      <c r="L127" s="66">
        <f t="shared" si="108"/>
        <v>383.4054000000001</v>
      </c>
      <c r="M127" s="18"/>
      <c r="N127" s="19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</row>
    <row r="128" spans="1:75" s="43" customFormat="1" ht="15.5">
      <c r="A128" s="69" t="str">
        <f>IF(F128&lt;&gt;"",1+MAX($A$2:A127),"")</f>
        <v/>
      </c>
      <c r="B128" s="91"/>
      <c r="C128" s="67" t="s">
        <v>119</v>
      </c>
      <c r="D128" s="62"/>
      <c r="E128" s="50"/>
      <c r="F128" s="62"/>
      <c r="G128" s="63"/>
      <c r="H128" s="49"/>
      <c r="I128" s="51"/>
      <c r="J128" s="70"/>
      <c r="K128" s="65"/>
      <c r="L128" s="66"/>
      <c r="M128" s="18"/>
      <c r="N128" s="19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</row>
    <row r="129" spans="1:75" s="43" customFormat="1" ht="15.5">
      <c r="A129" s="69">
        <f>IF(F129&lt;&gt;"",1+MAX($A$2:A128),"")</f>
        <v>88</v>
      </c>
      <c r="B129" s="91"/>
      <c r="C129" s="68" t="s">
        <v>120</v>
      </c>
      <c r="D129" s="62">
        <v>143.36000000000001</v>
      </c>
      <c r="E129" s="50">
        <v>0.05</v>
      </c>
      <c r="F129" s="62">
        <f t="shared" ref="F129:F131" si="109">(1+E129)*D129</f>
        <v>150.52800000000002</v>
      </c>
      <c r="G129" s="63" t="s">
        <v>15</v>
      </c>
      <c r="H129" s="49">
        <v>2.12</v>
      </c>
      <c r="I129" s="51">
        <f t="shared" ref="I129:I130" si="110">H129*F129</f>
        <v>319.11936000000009</v>
      </c>
      <c r="J129" s="70">
        <v>5.2</v>
      </c>
      <c r="K129" s="65">
        <f t="shared" ref="K129:K132" si="111">J129*F129</f>
        <v>782.74560000000008</v>
      </c>
      <c r="L129" s="66">
        <f t="shared" ref="L129:L132" si="112">K129+I129</f>
        <v>1101.8649600000001</v>
      </c>
      <c r="M129" s="18"/>
      <c r="N129" s="19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</row>
    <row r="130" spans="1:75" s="43" customFormat="1" ht="15.5">
      <c r="A130" s="69">
        <f>IF(F130&lt;&gt;"",1+MAX($A$2:A129),"")</f>
        <v>89</v>
      </c>
      <c r="B130" s="91"/>
      <c r="C130" s="68" t="s">
        <v>121</v>
      </c>
      <c r="D130" s="62">
        <v>44.72</v>
      </c>
      <c r="E130" s="50">
        <v>0.05</v>
      </c>
      <c r="F130" s="62">
        <f t="shared" si="109"/>
        <v>46.956000000000003</v>
      </c>
      <c r="G130" s="63" t="s">
        <v>15</v>
      </c>
      <c r="H130" s="49">
        <v>2.12</v>
      </c>
      <c r="I130" s="51">
        <f t="shared" si="110"/>
        <v>99.546720000000008</v>
      </c>
      <c r="J130" s="70">
        <v>5.2</v>
      </c>
      <c r="K130" s="65">
        <f t="shared" si="111"/>
        <v>244.17120000000003</v>
      </c>
      <c r="L130" s="66">
        <f t="shared" si="112"/>
        <v>343.71792000000005</v>
      </c>
      <c r="M130" s="18"/>
      <c r="N130" s="19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</row>
    <row r="131" spans="1:75" s="43" customFormat="1" ht="15.5">
      <c r="A131" s="69">
        <f>IF(F131&lt;&gt;"",1+MAX($A$2:A130),"")</f>
        <v>90</v>
      </c>
      <c r="B131" s="91"/>
      <c r="C131" s="68" t="s">
        <v>122</v>
      </c>
      <c r="D131" s="62">
        <v>344.37</v>
      </c>
      <c r="E131" s="50">
        <v>0.05</v>
      </c>
      <c r="F131" s="62">
        <f t="shared" si="109"/>
        <v>361.58850000000001</v>
      </c>
      <c r="G131" s="63" t="s">
        <v>15</v>
      </c>
      <c r="H131" s="49">
        <v>2.12</v>
      </c>
      <c r="I131" s="51">
        <f t="shared" ref="I131:I132" si="113">H131*F131</f>
        <v>766.56762000000003</v>
      </c>
      <c r="J131" s="70">
        <v>5.2</v>
      </c>
      <c r="K131" s="65">
        <f t="shared" si="111"/>
        <v>1880.2602000000002</v>
      </c>
      <c r="L131" s="66">
        <f t="shared" si="112"/>
        <v>2646.8278200000004</v>
      </c>
      <c r="M131" s="18"/>
      <c r="N131" s="19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</row>
    <row r="132" spans="1:75" s="43" customFormat="1" ht="15.5">
      <c r="A132" s="69">
        <f>IF(F132&lt;&gt;"",1+MAX($A$2:A131),"")</f>
        <v>91</v>
      </c>
      <c r="B132" s="91"/>
      <c r="C132" s="68" t="s">
        <v>123</v>
      </c>
      <c r="D132" s="62">
        <f>298</f>
        <v>298</v>
      </c>
      <c r="E132" s="50">
        <v>0.05</v>
      </c>
      <c r="F132" s="62">
        <f t="shared" ref="F132" si="114">(1+E132)*D132</f>
        <v>312.90000000000003</v>
      </c>
      <c r="G132" s="63" t="s">
        <v>15</v>
      </c>
      <c r="H132" s="49">
        <v>2.12</v>
      </c>
      <c r="I132" s="51">
        <f t="shared" si="113"/>
        <v>663.34800000000007</v>
      </c>
      <c r="J132" s="70">
        <v>5.2</v>
      </c>
      <c r="K132" s="65">
        <f t="shared" si="111"/>
        <v>1627.0800000000002</v>
      </c>
      <c r="L132" s="66">
        <f t="shared" si="112"/>
        <v>2290.4280000000003</v>
      </c>
      <c r="M132" s="18"/>
      <c r="N132" s="19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</row>
    <row r="133" spans="1:75" s="43" customFormat="1" ht="15.5">
      <c r="A133" s="69" t="str">
        <f>IF(F133&lt;&gt;"",1+MAX($A$2:A132),"")</f>
        <v/>
      </c>
      <c r="B133" s="91"/>
      <c r="C133" s="67" t="s">
        <v>124</v>
      </c>
      <c r="D133" s="62"/>
      <c r="E133" s="50"/>
      <c r="F133" s="62"/>
      <c r="G133" s="63"/>
      <c r="H133" s="49"/>
      <c r="I133" s="51"/>
      <c r="J133" s="70"/>
      <c r="K133" s="65"/>
      <c r="L133" s="66"/>
      <c r="M133" s="18"/>
      <c r="N133" s="19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</row>
    <row r="134" spans="1:75" s="43" customFormat="1" ht="15.5">
      <c r="A134" s="69">
        <f>IF(F134&lt;&gt;"",1+MAX($A$2:A133),"")</f>
        <v>92</v>
      </c>
      <c r="B134" s="91"/>
      <c r="C134" s="68" t="s">
        <v>125</v>
      </c>
      <c r="D134" s="62">
        <f>298</f>
        <v>298</v>
      </c>
      <c r="E134" s="50">
        <v>0.05</v>
      </c>
      <c r="F134" s="62">
        <f t="shared" ref="F134" si="115">(1+E134)*D134</f>
        <v>312.90000000000003</v>
      </c>
      <c r="G134" s="63" t="s">
        <v>15</v>
      </c>
      <c r="H134" s="49">
        <v>2.2000000000000002</v>
      </c>
      <c r="I134" s="51">
        <f t="shared" ref="I134:I136" si="116">H134*F134</f>
        <v>688.38000000000011</v>
      </c>
      <c r="J134" s="70">
        <v>4.5999999999999996</v>
      </c>
      <c r="K134" s="65">
        <f t="shared" ref="K134:K136" si="117">J134*F134</f>
        <v>1439.3400000000001</v>
      </c>
      <c r="L134" s="66">
        <f t="shared" ref="L134:L136" si="118">K134+I134</f>
        <v>2127.7200000000003</v>
      </c>
      <c r="M134" s="18"/>
      <c r="N134" s="19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</row>
    <row r="135" spans="1:75" s="43" customFormat="1" ht="15.5">
      <c r="A135" s="69">
        <f>IF(F135&lt;&gt;"",1+MAX($A$2:A134),"")</f>
        <v>93</v>
      </c>
      <c r="B135" s="91"/>
      <c r="C135" s="68" t="s">
        <v>126</v>
      </c>
      <c r="D135" s="62">
        <v>192</v>
      </c>
      <c r="E135" s="50">
        <v>0.05</v>
      </c>
      <c r="F135" s="62">
        <f t="shared" ref="F135:F136" si="119">(1+E135)*D135</f>
        <v>201.60000000000002</v>
      </c>
      <c r="G135" s="63" t="s">
        <v>15</v>
      </c>
      <c r="H135" s="49">
        <v>2.2000000000000002</v>
      </c>
      <c r="I135" s="51">
        <f t="shared" ref="I135" si="120">H135*F135</f>
        <v>443.5200000000001</v>
      </c>
      <c r="J135" s="70">
        <v>4.5999999999999996</v>
      </c>
      <c r="K135" s="65">
        <f t="shared" si="117"/>
        <v>927.36</v>
      </c>
      <c r="L135" s="66">
        <f t="shared" si="118"/>
        <v>1370.88</v>
      </c>
      <c r="M135" s="18"/>
      <c r="N135" s="19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</row>
    <row r="136" spans="1:75" s="43" customFormat="1" ht="15.5">
      <c r="A136" s="69">
        <f>IF(F136&lt;&gt;"",1+MAX($A$2:A135),"")</f>
        <v>94</v>
      </c>
      <c r="B136" s="91"/>
      <c r="C136" s="68" t="s">
        <v>127</v>
      </c>
      <c r="D136" s="62">
        <v>2</v>
      </c>
      <c r="E136" s="50">
        <v>0</v>
      </c>
      <c r="F136" s="62">
        <f t="shared" si="119"/>
        <v>2</v>
      </c>
      <c r="G136" s="63" t="s">
        <v>16</v>
      </c>
      <c r="H136" s="49">
        <v>445</v>
      </c>
      <c r="I136" s="51">
        <f t="shared" si="116"/>
        <v>890</v>
      </c>
      <c r="J136" s="70">
        <v>160</v>
      </c>
      <c r="K136" s="65">
        <f t="shared" si="117"/>
        <v>320</v>
      </c>
      <c r="L136" s="66">
        <f t="shared" si="118"/>
        <v>1210</v>
      </c>
      <c r="M136" s="18"/>
      <c r="N136" s="19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</row>
    <row r="137" spans="1:75" s="2" customFormat="1" ht="15.5">
      <c r="A137" s="69" t="str">
        <f>IF(F137&lt;&gt;"",1+MAX($A$2:A136),"")</f>
        <v/>
      </c>
      <c r="B137" s="91"/>
      <c r="C137" s="67" t="s">
        <v>128</v>
      </c>
      <c r="D137" s="62"/>
      <c r="E137" s="50"/>
      <c r="F137" s="62"/>
      <c r="G137" s="63"/>
      <c r="H137" s="49"/>
      <c r="I137" s="51"/>
      <c r="J137" s="70"/>
      <c r="K137" s="65"/>
      <c r="L137" s="66"/>
      <c r="M137" s="18"/>
      <c r="N137" s="19"/>
    </row>
    <row r="138" spans="1:75" s="2" customFormat="1" ht="15.5">
      <c r="A138" s="69">
        <f>IF(F138&lt;&gt;"",1+MAX($A$2:A137),"")</f>
        <v>95</v>
      </c>
      <c r="B138" s="91"/>
      <c r="C138" s="68" t="s">
        <v>325</v>
      </c>
      <c r="D138" s="62">
        <v>570.76</v>
      </c>
      <c r="E138" s="50">
        <v>0.05</v>
      </c>
      <c r="F138" s="62">
        <f t="shared" ref="F138" si="121">(1+E138)*D138</f>
        <v>599.298</v>
      </c>
      <c r="G138" s="63" t="s">
        <v>28</v>
      </c>
      <c r="H138" s="49">
        <v>4.9400000000000004</v>
      </c>
      <c r="I138" s="51">
        <f t="shared" ref="I138" si="122">H138*F138</f>
        <v>2960.5321200000003</v>
      </c>
      <c r="J138" s="70">
        <v>6.86</v>
      </c>
      <c r="K138" s="65">
        <f t="shared" ref="K138" si="123">J138*F138</f>
        <v>4111.1842800000004</v>
      </c>
      <c r="L138" s="66">
        <f t="shared" ref="L138" si="124">K138+I138</f>
        <v>7071.7164000000012</v>
      </c>
      <c r="M138" s="18"/>
      <c r="N138" s="19"/>
    </row>
    <row r="139" spans="1:75" s="2" customFormat="1" ht="15.5">
      <c r="A139" s="69" t="str">
        <f>IF(F139&lt;&gt;"",1+MAX($A$2:A138),"")</f>
        <v/>
      </c>
      <c r="B139" s="34"/>
      <c r="C139" s="46"/>
      <c r="D139" s="62"/>
      <c r="E139" s="50"/>
      <c r="F139" s="62"/>
      <c r="G139" s="63"/>
      <c r="H139" s="49"/>
      <c r="I139" s="51"/>
      <c r="J139" s="64"/>
      <c r="K139" s="65"/>
      <c r="L139" s="66"/>
      <c r="M139" s="18"/>
      <c r="N139" s="19"/>
    </row>
    <row r="140" spans="1:75" s="44" customFormat="1" ht="18">
      <c r="A140" s="88" t="s">
        <v>37</v>
      </c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61">
        <f>SUM(L141:L167)</f>
        <v>51832</v>
      </c>
      <c r="O140" s="2"/>
      <c r="P140" s="2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</row>
    <row r="141" spans="1:75" s="43" customFormat="1" ht="15.5">
      <c r="A141" s="69" t="str">
        <f>IF(F141&lt;&gt;"",1+MAX($A$2:A140),"")</f>
        <v/>
      </c>
      <c r="B141" s="34"/>
      <c r="C141" s="16"/>
      <c r="D141" s="62"/>
      <c r="E141" s="50"/>
      <c r="F141" s="62"/>
      <c r="G141" s="63"/>
      <c r="H141" s="49"/>
      <c r="I141" s="51"/>
      <c r="J141" s="64"/>
      <c r="K141" s="65"/>
      <c r="L141" s="66"/>
      <c r="M141" s="18"/>
      <c r="N141" s="19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</row>
    <row r="142" spans="1:75" s="43" customFormat="1" ht="15.5">
      <c r="A142" s="69" t="str">
        <f>IF(F142&lt;&gt;"",1+MAX($A$2:A141),"")</f>
        <v/>
      </c>
      <c r="B142" s="96" t="s">
        <v>271</v>
      </c>
      <c r="C142" s="67" t="s">
        <v>216</v>
      </c>
      <c r="D142" s="62"/>
      <c r="E142" s="50"/>
      <c r="F142" s="62"/>
      <c r="G142" s="63"/>
      <c r="H142" s="49"/>
      <c r="I142" s="51"/>
      <c r="J142" s="64"/>
      <c r="K142" s="65"/>
      <c r="L142" s="66"/>
      <c r="M142" s="18"/>
      <c r="N142" s="19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</row>
    <row r="143" spans="1:75" s="43" customFormat="1" ht="15.5">
      <c r="A143" s="69">
        <f>IF(F143&lt;&gt;"",1+MAX($A$2:A142),"")</f>
        <v>96</v>
      </c>
      <c r="B143" s="91"/>
      <c r="C143" s="68" t="s">
        <v>217</v>
      </c>
      <c r="D143" s="62">
        <v>6</v>
      </c>
      <c r="E143" s="50">
        <v>0</v>
      </c>
      <c r="F143" s="62">
        <f t="shared" ref="F143:F153" si="125">(1+E143)*D143</f>
        <v>6</v>
      </c>
      <c r="G143" s="63" t="s">
        <v>16</v>
      </c>
      <c r="H143" s="49">
        <v>565</v>
      </c>
      <c r="I143" s="51">
        <f t="shared" ref="I143:I153" si="126">H143*F143</f>
        <v>3390</v>
      </c>
      <c r="J143" s="70">
        <v>208</v>
      </c>
      <c r="K143" s="65">
        <f t="shared" ref="K143:K153" si="127">J143*F143</f>
        <v>1248</v>
      </c>
      <c r="L143" s="66">
        <f t="shared" ref="L143:L153" si="128">K143+I143</f>
        <v>4638</v>
      </c>
      <c r="M143" s="18"/>
      <c r="N143" s="19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</row>
    <row r="144" spans="1:75" s="43" customFormat="1" ht="15.5">
      <c r="A144" s="69">
        <f>IF(F144&lt;&gt;"",1+MAX($A$2:A143),"")</f>
        <v>97</v>
      </c>
      <c r="B144" s="91"/>
      <c r="C144" s="68" t="s">
        <v>218</v>
      </c>
      <c r="D144" s="62">
        <v>5</v>
      </c>
      <c r="E144" s="50">
        <v>0</v>
      </c>
      <c r="F144" s="62">
        <f t="shared" si="125"/>
        <v>5</v>
      </c>
      <c r="G144" s="63" t="s">
        <v>16</v>
      </c>
      <c r="H144" s="49">
        <v>565</v>
      </c>
      <c r="I144" s="51">
        <f t="shared" si="126"/>
        <v>2825</v>
      </c>
      <c r="J144" s="70">
        <v>208</v>
      </c>
      <c r="K144" s="65">
        <f t="shared" si="127"/>
        <v>1040</v>
      </c>
      <c r="L144" s="66">
        <f t="shared" si="128"/>
        <v>3865</v>
      </c>
      <c r="M144" s="18"/>
      <c r="N144" s="19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</row>
    <row r="145" spans="1:75" s="43" customFormat="1" ht="15.5">
      <c r="A145" s="69">
        <f>IF(F145&lt;&gt;"",1+MAX($A$2:A144),"")</f>
        <v>98</v>
      </c>
      <c r="B145" s="91"/>
      <c r="C145" s="68" t="s">
        <v>219</v>
      </c>
      <c r="D145" s="62">
        <v>1</v>
      </c>
      <c r="E145" s="50">
        <v>0</v>
      </c>
      <c r="F145" s="62">
        <f t="shared" si="125"/>
        <v>1</v>
      </c>
      <c r="G145" s="63" t="s">
        <v>16</v>
      </c>
      <c r="H145" s="49">
        <v>522</v>
      </c>
      <c r="I145" s="51">
        <f t="shared" si="126"/>
        <v>522</v>
      </c>
      <c r="J145" s="70">
        <v>195</v>
      </c>
      <c r="K145" s="65">
        <f t="shared" si="127"/>
        <v>195</v>
      </c>
      <c r="L145" s="66">
        <f t="shared" si="128"/>
        <v>717</v>
      </c>
      <c r="M145" s="18"/>
      <c r="N145" s="19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</row>
    <row r="146" spans="1:75" s="43" customFormat="1" ht="15.5">
      <c r="A146" s="69">
        <f>IF(F146&lt;&gt;"",1+MAX($A$2:A145),"")</f>
        <v>99</v>
      </c>
      <c r="B146" s="91"/>
      <c r="C146" s="68" t="s">
        <v>220</v>
      </c>
      <c r="D146" s="62">
        <v>1</v>
      </c>
      <c r="E146" s="50">
        <v>0</v>
      </c>
      <c r="F146" s="62">
        <f t="shared" si="125"/>
        <v>1</v>
      </c>
      <c r="G146" s="63" t="s">
        <v>16</v>
      </c>
      <c r="H146" s="49">
        <v>592</v>
      </c>
      <c r="I146" s="51">
        <f t="shared" si="126"/>
        <v>592</v>
      </c>
      <c r="J146" s="70">
        <v>222</v>
      </c>
      <c r="K146" s="65">
        <f t="shared" si="127"/>
        <v>222</v>
      </c>
      <c r="L146" s="66">
        <f t="shared" si="128"/>
        <v>814</v>
      </c>
      <c r="M146" s="18"/>
      <c r="N146" s="19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</row>
    <row r="147" spans="1:75" s="43" customFormat="1" ht="15.5">
      <c r="A147" s="69">
        <f>IF(F147&lt;&gt;"",1+MAX($A$2:A146),"")</f>
        <v>100</v>
      </c>
      <c r="B147" s="91"/>
      <c r="C147" s="68" t="s">
        <v>221</v>
      </c>
      <c r="D147" s="62">
        <v>1</v>
      </c>
      <c r="E147" s="50">
        <v>0</v>
      </c>
      <c r="F147" s="62">
        <f t="shared" si="125"/>
        <v>1</v>
      </c>
      <c r="G147" s="63" t="s">
        <v>16</v>
      </c>
      <c r="H147" s="49">
        <v>1875</v>
      </c>
      <c r="I147" s="51">
        <f t="shared" si="126"/>
        <v>1875</v>
      </c>
      <c r="J147" s="70">
        <v>806</v>
      </c>
      <c r="K147" s="65">
        <f t="shared" si="127"/>
        <v>806</v>
      </c>
      <c r="L147" s="66">
        <f t="shared" si="128"/>
        <v>2681</v>
      </c>
      <c r="M147" s="18"/>
      <c r="N147" s="19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</row>
    <row r="148" spans="1:75" s="43" customFormat="1" ht="15.5">
      <c r="A148" s="69">
        <f>IF(F148&lt;&gt;"",1+MAX($A$2:A147),"")</f>
        <v>101</v>
      </c>
      <c r="B148" s="91"/>
      <c r="C148" s="68" t="s">
        <v>222</v>
      </c>
      <c r="D148" s="62">
        <v>2</v>
      </c>
      <c r="E148" s="50">
        <v>0</v>
      </c>
      <c r="F148" s="62">
        <f t="shared" si="125"/>
        <v>2</v>
      </c>
      <c r="G148" s="63" t="s">
        <v>16</v>
      </c>
      <c r="H148" s="49">
        <v>896</v>
      </c>
      <c r="I148" s="51">
        <f t="shared" si="126"/>
        <v>1792</v>
      </c>
      <c r="J148" s="70">
        <v>334</v>
      </c>
      <c r="K148" s="65">
        <f t="shared" si="127"/>
        <v>668</v>
      </c>
      <c r="L148" s="66">
        <f t="shared" si="128"/>
        <v>2460</v>
      </c>
      <c r="M148" s="18"/>
      <c r="N148" s="19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</row>
    <row r="149" spans="1:75" s="43" customFormat="1" ht="15.5">
      <c r="A149" s="69">
        <f>IF(F149&lt;&gt;"",1+MAX($A$2:A148),"")</f>
        <v>102</v>
      </c>
      <c r="B149" s="91"/>
      <c r="C149" s="68" t="s">
        <v>223</v>
      </c>
      <c r="D149" s="62">
        <v>1</v>
      </c>
      <c r="E149" s="50">
        <v>0</v>
      </c>
      <c r="F149" s="62">
        <f t="shared" si="125"/>
        <v>1</v>
      </c>
      <c r="G149" s="63" t="s">
        <v>16</v>
      </c>
      <c r="H149" s="49">
        <v>896</v>
      </c>
      <c r="I149" s="51">
        <f t="shared" si="126"/>
        <v>896</v>
      </c>
      <c r="J149" s="70">
        <v>334</v>
      </c>
      <c r="K149" s="65">
        <f t="shared" si="127"/>
        <v>334</v>
      </c>
      <c r="L149" s="66">
        <f t="shared" si="128"/>
        <v>1230</v>
      </c>
      <c r="M149" s="18"/>
      <c r="N149" s="19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</row>
    <row r="150" spans="1:75" s="43" customFormat="1" ht="15.5">
      <c r="A150" s="69">
        <f>IF(F150&lt;&gt;"",1+MAX($A$2:A149),"")</f>
        <v>103</v>
      </c>
      <c r="B150" s="91"/>
      <c r="C150" s="68" t="s">
        <v>224</v>
      </c>
      <c r="D150" s="62">
        <v>1</v>
      </c>
      <c r="E150" s="50">
        <v>0</v>
      </c>
      <c r="F150" s="62">
        <f t="shared" si="125"/>
        <v>1</v>
      </c>
      <c r="G150" s="63" t="s">
        <v>16</v>
      </c>
      <c r="H150" s="49">
        <v>545</v>
      </c>
      <c r="I150" s="51">
        <f t="shared" si="126"/>
        <v>545</v>
      </c>
      <c r="J150" s="70">
        <v>200</v>
      </c>
      <c r="K150" s="65">
        <f t="shared" si="127"/>
        <v>200</v>
      </c>
      <c r="L150" s="66">
        <f t="shared" si="128"/>
        <v>745</v>
      </c>
      <c r="M150" s="18"/>
      <c r="N150" s="19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</row>
    <row r="151" spans="1:75" s="43" customFormat="1" ht="15.5">
      <c r="A151" s="69">
        <f>IF(F151&lt;&gt;"",1+MAX($A$2:A150),"")</f>
        <v>104</v>
      </c>
      <c r="B151" s="91"/>
      <c r="C151" s="68" t="s">
        <v>225</v>
      </c>
      <c r="D151" s="62">
        <v>3</v>
      </c>
      <c r="E151" s="50">
        <v>0</v>
      </c>
      <c r="F151" s="62">
        <f t="shared" si="125"/>
        <v>3</v>
      </c>
      <c r="G151" s="63" t="s">
        <v>16</v>
      </c>
      <c r="H151" s="49">
        <v>522</v>
      </c>
      <c r="I151" s="51">
        <f t="shared" si="126"/>
        <v>1566</v>
      </c>
      <c r="J151" s="70">
        <v>195</v>
      </c>
      <c r="K151" s="65">
        <f t="shared" si="127"/>
        <v>585</v>
      </c>
      <c r="L151" s="66">
        <f t="shared" si="128"/>
        <v>2151</v>
      </c>
      <c r="M151" s="18"/>
      <c r="N151" s="19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</row>
    <row r="152" spans="1:75" s="43" customFormat="1" ht="31">
      <c r="A152" s="69">
        <f>IF(F152&lt;&gt;"",1+MAX($A$2:A151),"")</f>
        <v>105</v>
      </c>
      <c r="B152" s="91"/>
      <c r="C152" s="68" t="s">
        <v>226</v>
      </c>
      <c r="D152" s="62">
        <v>1</v>
      </c>
      <c r="E152" s="50">
        <v>0</v>
      </c>
      <c r="F152" s="62">
        <f t="shared" si="125"/>
        <v>1</v>
      </c>
      <c r="G152" s="63" t="s">
        <v>16</v>
      </c>
      <c r="H152" s="49">
        <v>682</v>
      </c>
      <c r="I152" s="51">
        <f t="shared" si="126"/>
        <v>682</v>
      </c>
      <c r="J152" s="70">
        <v>246</v>
      </c>
      <c r="K152" s="65">
        <f t="shared" si="127"/>
        <v>246</v>
      </c>
      <c r="L152" s="66">
        <f t="shared" si="128"/>
        <v>928</v>
      </c>
      <c r="M152" s="18"/>
      <c r="N152" s="19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</row>
    <row r="153" spans="1:75" s="43" customFormat="1" ht="15.5">
      <c r="A153" s="69">
        <f>IF(F153&lt;&gt;"",1+MAX($A$2:A152),"")</f>
        <v>106</v>
      </c>
      <c r="B153" s="91"/>
      <c r="C153" s="68" t="s">
        <v>227</v>
      </c>
      <c r="D153" s="62">
        <v>1</v>
      </c>
      <c r="E153" s="50">
        <v>0</v>
      </c>
      <c r="F153" s="62">
        <f t="shared" si="125"/>
        <v>1</v>
      </c>
      <c r="G153" s="63" t="s">
        <v>16</v>
      </c>
      <c r="H153" s="49">
        <v>645</v>
      </c>
      <c r="I153" s="51">
        <f t="shared" si="126"/>
        <v>645</v>
      </c>
      <c r="J153" s="70">
        <v>230</v>
      </c>
      <c r="K153" s="65">
        <f t="shared" si="127"/>
        <v>230</v>
      </c>
      <c r="L153" s="66">
        <f t="shared" si="128"/>
        <v>875</v>
      </c>
      <c r="M153" s="18"/>
      <c r="N153" s="19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</row>
    <row r="154" spans="1:75" s="43" customFormat="1" ht="15.5">
      <c r="A154" s="69" t="str">
        <f>IF(F154&lt;&gt;"",1+MAX($A$2:A153),"")</f>
        <v/>
      </c>
      <c r="B154" s="91"/>
      <c r="C154" s="67" t="s">
        <v>228</v>
      </c>
      <c r="D154" s="62"/>
      <c r="E154" s="50"/>
      <c r="F154" s="62"/>
      <c r="G154" s="63"/>
      <c r="H154" s="49"/>
      <c r="I154" s="51"/>
      <c r="J154" s="70"/>
      <c r="K154" s="65"/>
      <c r="L154" s="66"/>
      <c r="M154" s="18"/>
      <c r="N154" s="19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</row>
    <row r="155" spans="1:75" s="43" customFormat="1" ht="15.5">
      <c r="A155" s="69">
        <f>IF(F155&lt;&gt;"",1+MAX($A$2:A154),"")</f>
        <v>107</v>
      </c>
      <c r="B155" s="91"/>
      <c r="C155" s="68" t="s">
        <v>229</v>
      </c>
      <c r="D155" s="62">
        <v>1</v>
      </c>
      <c r="E155" s="50">
        <v>0</v>
      </c>
      <c r="F155" s="62">
        <f t="shared" ref="F155:F164" si="129">(1+E155)*D155</f>
        <v>1</v>
      </c>
      <c r="G155" s="63" t="s">
        <v>16</v>
      </c>
      <c r="H155" s="49">
        <v>612</v>
      </c>
      <c r="I155" s="51">
        <f t="shared" ref="I155:I164" si="130">H155*F155</f>
        <v>612</v>
      </c>
      <c r="J155" s="70">
        <v>263</v>
      </c>
      <c r="K155" s="65">
        <f t="shared" ref="K155:K164" si="131">J155*F155</f>
        <v>263</v>
      </c>
      <c r="L155" s="66">
        <f t="shared" ref="L155:L164" si="132">K155+I155</f>
        <v>875</v>
      </c>
      <c r="M155" s="18"/>
      <c r="N155" s="19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</row>
    <row r="156" spans="1:75" s="43" customFormat="1" ht="15.5">
      <c r="A156" s="69">
        <f>IF(F156&lt;&gt;"",1+MAX($A$2:A155),"")</f>
        <v>108</v>
      </c>
      <c r="B156" s="91"/>
      <c r="C156" s="68" t="s">
        <v>230</v>
      </c>
      <c r="D156" s="62">
        <v>4</v>
      </c>
      <c r="E156" s="50">
        <v>0</v>
      </c>
      <c r="F156" s="62">
        <f t="shared" si="129"/>
        <v>4</v>
      </c>
      <c r="G156" s="63" t="s">
        <v>16</v>
      </c>
      <c r="H156" s="49">
        <v>690</v>
      </c>
      <c r="I156" s="51">
        <f t="shared" si="130"/>
        <v>2760</v>
      </c>
      <c r="J156" s="70">
        <v>297</v>
      </c>
      <c r="K156" s="65">
        <f t="shared" si="131"/>
        <v>1188</v>
      </c>
      <c r="L156" s="66">
        <f t="shared" si="132"/>
        <v>3948</v>
      </c>
      <c r="M156" s="18"/>
      <c r="N156" s="19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</row>
    <row r="157" spans="1:75" s="43" customFormat="1" ht="15.5">
      <c r="A157" s="69">
        <f>IF(F157&lt;&gt;"",1+MAX($A$2:A156),"")</f>
        <v>109</v>
      </c>
      <c r="B157" s="91"/>
      <c r="C157" s="68" t="s">
        <v>231</v>
      </c>
      <c r="D157" s="62">
        <v>2</v>
      </c>
      <c r="E157" s="50">
        <v>0</v>
      </c>
      <c r="F157" s="62">
        <f t="shared" si="129"/>
        <v>2</v>
      </c>
      <c r="G157" s="63" t="s">
        <v>16</v>
      </c>
      <c r="H157" s="49">
        <v>725</v>
      </c>
      <c r="I157" s="51">
        <f t="shared" si="130"/>
        <v>1450</v>
      </c>
      <c r="J157" s="70">
        <v>312</v>
      </c>
      <c r="K157" s="65">
        <f t="shared" si="131"/>
        <v>624</v>
      </c>
      <c r="L157" s="66">
        <f t="shared" si="132"/>
        <v>2074</v>
      </c>
      <c r="M157" s="18"/>
      <c r="N157" s="19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</row>
    <row r="158" spans="1:75" s="43" customFormat="1" ht="15.5">
      <c r="A158" s="69">
        <f>IF(F158&lt;&gt;"",1+MAX($A$2:A157),"")</f>
        <v>110</v>
      </c>
      <c r="B158" s="91"/>
      <c r="C158" s="68" t="s">
        <v>232</v>
      </c>
      <c r="D158" s="62">
        <v>4</v>
      </c>
      <c r="E158" s="50">
        <v>0</v>
      </c>
      <c r="F158" s="62">
        <f t="shared" si="129"/>
        <v>4</v>
      </c>
      <c r="G158" s="63" t="s">
        <v>16</v>
      </c>
      <c r="H158" s="49">
        <v>796</v>
      </c>
      <c r="I158" s="51">
        <f t="shared" si="130"/>
        <v>3184</v>
      </c>
      <c r="J158" s="70">
        <v>342</v>
      </c>
      <c r="K158" s="65">
        <f t="shared" si="131"/>
        <v>1368</v>
      </c>
      <c r="L158" s="66">
        <f t="shared" si="132"/>
        <v>4552</v>
      </c>
      <c r="M158" s="18"/>
      <c r="N158" s="19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</row>
    <row r="159" spans="1:75" s="43" customFormat="1" ht="15.5">
      <c r="A159" s="69">
        <f>IF(F159&lt;&gt;"",1+MAX($A$2:A158),"")</f>
        <v>111</v>
      </c>
      <c r="B159" s="91"/>
      <c r="C159" s="68" t="s">
        <v>233</v>
      </c>
      <c r="D159" s="62">
        <v>1</v>
      </c>
      <c r="E159" s="50">
        <v>0</v>
      </c>
      <c r="F159" s="62">
        <f t="shared" si="129"/>
        <v>1</v>
      </c>
      <c r="G159" s="63" t="s">
        <v>16</v>
      </c>
      <c r="H159" s="49">
        <v>602</v>
      </c>
      <c r="I159" s="51">
        <f t="shared" si="130"/>
        <v>602</v>
      </c>
      <c r="J159" s="70">
        <v>259</v>
      </c>
      <c r="K159" s="65">
        <f t="shared" si="131"/>
        <v>259</v>
      </c>
      <c r="L159" s="66">
        <f t="shared" si="132"/>
        <v>861</v>
      </c>
      <c r="M159" s="18"/>
      <c r="N159" s="19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</row>
    <row r="160" spans="1:75" s="43" customFormat="1" ht="15.5">
      <c r="A160" s="69">
        <f>IF(F160&lt;&gt;"",1+MAX($A$2:A159),"")</f>
        <v>112</v>
      </c>
      <c r="B160" s="91"/>
      <c r="C160" s="68" t="s">
        <v>234</v>
      </c>
      <c r="D160" s="62">
        <v>1</v>
      </c>
      <c r="E160" s="50">
        <v>0</v>
      </c>
      <c r="F160" s="62">
        <f t="shared" si="129"/>
        <v>1</v>
      </c>
      <c r="G160" s="63" t="s">
        <v>16</v>
      </c>
      <c r="H160" s="49">
        <v>685</v>
      </c>
      <c r="I160" s="51">
        <f t="shared" si="130"/>
        <v>685</v>
      </c>
      <c r="J160" s="70">
        <v>295</v>
      </c>
      <c r="K160" s="65">
        <f t="shared" si="131"/>
        <v>295</v>
      </c>
      <c r="L160" s="66">
        <f t="shared" si="132"/>
        <v>980</v>
      </c>
      <c r="M160" s="18"/>
      <c r="N160" s="19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</row>
    <row r="161" spans="1:75" s="43" customFormat="1" ht="15.5">
      <c r="A161" s="69">
        <f>IF(F161&lt;&gt;"",1+MAX($A$2:A160),"")</f>
        <v>113</v>
      </c>
      <c r="B161" s="91"/>
      <c r="C161" s="68" t="s">
        <v>235</v>
      </c>
      <c r="D161" s="62">
        <v>2</v>
      </c>
      <c r="E161" s="50">
        <v>0</v>
      </c>
      <c r="F161" s="62">
        <f t="shared" si="129"/>
        <v>2</v>
      </c>
      <c r="G161" s="63" t="s">
        <v>16</v>
      </c>
      <c r="H161" s="49">
        <v>824</v>
      </c>
      <c r="I161" s="51">
        <f t="shared" si="130"/>
        <v>1648</v>
      </c>
      <c r="J161" s="70">
        <v>354</v>
      </c>
      <c r="K161" s="65">
        <f t="shared" si="131"/>
        <v>708</v>
      </c>
      <c r="L161" s="66">
        <f t="shared" si="132"/>
        <v>2356</v>
      </c>
      <c r="M161" s="18"/>
      <c r="N161" s="19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</row>
    <row r="162" spans="1:75" s="43" customFormat="1" ht="15.5">
      <c r="A162" s="69">
        <f>IF(F162&lt;&gt;"",1+MAX($A$2:A161),"")</f>
        <v>114</v>
      </c>
      <c r="B162" s="91"/>
      <c r="C162" s="68" t="s">
        <v>236</v>
      </c>
      <c r="D162" s="62">
        <v>1</v>
      </c>
      <c r="E162" s="50">
        <v>0</v>
      </c>
      <c r="F162" s="62">
        <f t="shared" si="129"/>
        <v>1</v>
      </c>
      <c r="G162" s="63" t="s">
        <v>16</v>
      </c>
      <c r="H162" s="49">
        <v>868</v>
      </c>
      <c r="I162" s="51">
        <f t="shared" si="130"/>
        <v>868</v>
      </c>
      <c r="J162" s="70">
        <v>373</v>
      </c>
      <c r="K162" s="65">
        <f t="shared" si="131"/>
        <v>373</v>
      </c>
      <c r="L162" s="66">
        <f t="shared" si="132"/>
        <v>1241</v>
      </c>
      <c r="M162" s="18"/>
      <c r="N162" s="19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</row>
    <row r="163" spans="1:75" s="43" customFormat="1" ht="15.5">
      <c r="A163" s="69">
        <f>IF(F163&lt;&gt;"",1+MAX($A$2:A162),"")</f>
        <v>115</v>
      </c>
      <c r="B163" s="91"/>
      <c r="C163" s="68" t="s">
        <v>237</v>
      </c>
      <c r="D163" s="62">
        <v>1</v>
      </c>
      <c r="E163" s="50">
        <v>0</v>
      </c>
      <c r="F163" s="62">
        <f t="shared" si="129"/>
        <v>1</v>
      </c>
      <c r="G163" s="63" t="s">
        <v>16</v>
      </c>
      <c r="H163" s="49">
        <v>902</v>
      </c>
      <c r="I163" s="51">
        <f t="shared" si="130"/>
        <v>902</v>
      </c>
      <c r="J163" s="70">
        <v>388</v>
      </c>
      <c r="K163" s="65">
        <f t="shared" si="131"/>
        <v>388</v>
      </c>
      <c r="L163" s="66">
        <f t="shared" si="132"/>
        <v>1290</v>
      </c>
      <c r="M163" s="18"/>
      <c r="N163" s="19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</row>
    <row r="164" spans="1:75" s="43" customFormat="1" ht="15.5">
      <c r="A164" s="69">
        <f>IF(F164&lt;&gt;"",1+MAX($A$2:A163),"")</f>
        <v>116</v>
      </c>
      <c r="B164" s="91"/>
      <c r="C164" s="68" t="s">
        <v>238</v>
      </c>
      <c r="D164" s="62">
        <v>1</v>
      </c>
      <c r="E164" s="50">
        <v>0</v>
      </c>
      <c r="F164" s="62">
        <f t="shared" si="129"/>
        <v>1</v>
      </c>
      <c r="G164" s="63" t="s">
        <v>16</v>
      </c>
      <c r="H164" s="49">
        <v>1085</v>
      </c>
      <c r="I164" s="51">
        <f t="shared" si="130"/>
        <v>1085</v>
      </c>
      <c r="J164" s="70">
        <v>466</v>
      </c>
      <c r="K164" s="65">
        <f t="shared" si="131"/>
        <v>466</v>
      </c>
      <c r="L164" s="66">
        <f t="shared" si="132"/>
        <v>1551</v>
      </c>
      <c r="M164" s="18"/>
      <c r="N164" s="19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</row>
    <row r="165" spans="1:75" s="43" customFormat="1" ht="15.5">
      <c r="A165" s="69" t="str">
        <f>IF(F165&lt;&gt;"",1+MAX($A$2:A164),"")</f>
        <v/>
      </c>
      <c r="B165" s="91"/>
      <c r="C165" s="67" t="s">
        <v>239</v>
      </c>
      <c r="D165" s="62"/>
      <c r="E165" s="50"/>
      <c r="F165" s="62"/>
      <c r="G165" s="63"/>
      <c r="H165" s="49"/>
      <c r="I165" s="51"/>
      <c r="J165" s="70"/>
      <c r="K165" s="65"/>
      <c r="L165" s="66"/>
      <c r="M165" s="18"/>
      <c r="N165" s="19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</row>
    <row r="166" spans="1:75" s="43" customFormat="1" ht="31">
      <c r="A166" s="69">
        <f>IF(F166&lt;&gt;"",1+MAX($A$2:A165),"")</f>
        <v>117</v>
      </c>
      <c r="B166" s="91"/>
      <c r="C166" s="68" t="s">
        <v>240</v>
      </c>
      <c r="D166" s="62">
        <v>1</v>
      </c>
      <c r="E166" s="50">
        <v>0</v>
      </c>
      <c r="F166" s="62">
        <f t="shared" ref="F166" si="133">(1+E166)*D166</f>
        <v>1</v>
      </c>
      <c r="G166" s="63" t="s">
        <v>30</v>
      </c>
      <c r="H166" s="49">
        <v>8500</v>
      </c>
      <c r="I166" s="51">
        <f t="shared" ref="I166" si="134">H166*F166</f>
        <v>8500</v>
      </c>
      <c r="J166" s="70">
        <v>2500</v>
      </c>
      <c r="K166" s="65">
        <f t="shared" ref="K166" si="135">J166*F166</f>
        <v>2500</v>
      </c>
      <c r="L166" s="66">
        <f t="shared" ref="L166" si="136">K166+I166</f>
        <v>11000</v>
      </c>
      <c r="M166" s="18"/>
      <c r="N166" s="19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</row>
    <row r="167" spans="1:75" s="43" customFormat="1" ht="15.5">
      <c r="A167" s="69" t="str">
        <f>IF(F167&lt;&gt;"",1+MAX($A$2:A166),"")</f>
        <v/>
      </c>
      <c r="B167" s="34"/>
      <c r="C167" s="16"/>
      <c r="D167" s="62"/>
      <c r="E167" s="50"/>
      <c r="F167" s="62"/>
      <c r="G167" s="63"/>
      <c r="H167" s="49"/>
      <c r="I167" s="51"/>
      <c r="J167" s="64"/>
      <c r="K167" s="65"/>
      <c r="L167" s="66"/>
      <c r="M167" s="18"/>
      <c r="N167" s="19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</row>
    <row r="168" spans="1:75" s="44" customFormat="1" ht="18">
      <c r="A168" s="88" t="s">
        <v>31</v>
      </c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61">
        <f>SUM(L169:L216)</f>
        <v>170929.47427096844</v>
      </c>
      <c r="O168" s="2"/>
      <c r="P168" s="2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</row>
    <row r="169" spans="1:75" s="43" customFormat="1" ht="15.5">
      <c r="A169" s="69" t="str">
        <f>IF(F169&lt;&gt;"",1+MAX($A$2:A168),"")</f>
        <v/>
      </c>
      <c r="B169" s="34"/>
      <c r="C169" s="16"/>
      <c r="D169" s="62"/>
      <c r="E169" s="50"/>
      <c r="F169" s="62"/>
      <c r="G169" s="63"/>
      <c r="H169" s="49"/>
      <c r="I169" s="51"/>
      <c r="J169" s="64"/>
      <c r="K169" s="65"/>
      <c r="L169" s="66"/>
      <c r="M169" s="18"/>
      <c r="N169" s="19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</row>
    <row r="170" spans="1:75" s="43" customFormat="1" ht="15.5">
      <c r="A170" s="69" t="str">
        <f>IF(F170&lt;&gt;"",1+MAX($A$2:A169),"")</f>
        <v/>
      </c>
      <c r="B170" s="96" t="s">
        <v>272</v>
      </c>
      <c r="C170" s="67" t="s">
        <v>241</v>
      </c>
      <c r="D170" s="62"/>
      <c r="E170" s="50"/>
      <c r="F170" s="62"/>
      <c r="G170" s="63"/>
      <c r="H170" s="49"/>
      <c r="I170" s="51"/>
      <c r="J170" s="64"/>
      <c r="K170" s="65"/>
      <c r="L170" s="66"/>
      <c r="M170" s="18"/>
      <c r="N170" s="19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</row>
    <row r="171" spans="1:75" s="43" customFormat="1" ht="15.5">
      <c r="A171" s="69">
        <f>IF(F171&lt;&gt;"",1+MAX($A$2:A170),"")</f>
        <v>118</v>
      </c>
      <c r="B171" s="91"/>
      <c r="C171" s="68" t="s">
        <v>242</v>
      </c>
      <c r="D171" s="62">
        <v>692.14</v>
      </c>
      <c r="E171" s="50">
        <v>0.05</v>
      </c>
      <c r="F171" s="62">
        <f t="shared" ref="F171:F175" si="137">(1+E171)*D171</f>
        <v>726.74700000000007</v>
      </c>
      <c r="G171" s="63" t="s">
        <v>28</v>
      </c>
      <c r="H171" s="49">
        <v>3.34</v>
      </c>
      <c r="I171" s="51">
        <f t="shared" ref="I171:I175" si="138">H171*F171</f>
        <v>2427.3349800000001</v>
      </c>
      <c r="J171" s="70">
        <v>1.38</v>
      </c>
      <c r="K171" s="65">
        <f t="shared" ref="K171:K175" si="139">J171*F171</f>
        <v>1002.9108600000001</v>
      </c>
      <c r="L171" s="66">
        <f t="shared" ref="L171:L175" si="140">K171+I171</f>
        <v>3430.24584</v>
      </c>
      <c r="M171" s="18"/>
      <c r="N171" s="19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</row>
    <row r="172" spans="1:75" s="43" customFormat="1" ht="15.5">
      <c r="A172" s="69">
        <f>IF(F172&lt;&gt;"",1+MAX($A$2:A171),"")</f>
        <v>119</v>
      </c>
      <c r="B172" s="91"/>
      <c r="C172" s="68" t="s">
        <v>243</v>
      </c>
      <c r="D172" s="62">
        <v>1712.84</v>
      </c>
      <c r="E172" s="50">
        <v>0.05</v>
      </c>
      <c r="F172" s="62">
        <f t="shared" si="137"/>
        <v>1798.482</v>
      </c>
      <c r="G172" s="63" t="s">
        <v>28</v>
      </c>
      <c r="H172" s="49">
        <v>4.9000000000000004</v>
      </c>
      <c r="I172" s="51">
        <f t="shared" si="138"/>
        <v>8812.5618000000013</v>
      </c>
      <c r="J172" s="70">
        <v>2</v>
      </c>
      <c r="K172" s="65">
        <f t="shared" si="139"/>
        <v>3596.9639999999999</v>
      </c>
      <c r="L172" s="66">
        <f t="shared" si="140"/>
        <v>12409.525800000001</v>
      </c>
      <c r="M172" s="18"/>
      <c r="N172" s="19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</row>
    <row r="173" spans="1:75" s="43" customFormat="1" ht="15.5">
      <c r="A173" s="69">
        <f>IF(F173&lt;&gt;"",1+MAX($A$2:A172),"")</f>
        <v>120</v>
      </c>
      <c r="B173" s="91"/>
      <c r="C173" s="68" t="s">
        <v>244</v>
      </c>
      <c r="D173" s="62">
        <v>396.38</v>
      </c>
      <c r="E173" s="50">
        <v>0.05</v>
      </c>
      <c r="F173" s="62">
        <f t="shared" si="137"/>
        <v>416.19900000000001</v>
      </c>
      <c r="G173" s="63" t="s">
        <v>28</v>
      </c>
      <c r="H173" s="49">
        <v>0.94</v>
      </c>
      <c r="I173" s="51">
        <f t="shared" si="138"/>
        <v>391.22705999999999</v>
      </c>
      <c r="J173" s="70">
        <v>1.98</v>
      </c>
      <c r="K173" s="65">
        <f t="shared" si="139"/>
        <v>824.07402000000002</v>
      </c>
      <c r="L173" s="66">
        <f t="shared" si="140"/>
        <v>1215.30108</v>
      </c>
      <c r="M173" s="18"/>
      <c r="N173" s="19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</row>
    <row r="174" spans="1:75" s="43" customFormat="1" ht="15.5">
      <c r="A174" s="69">
        <f>IF(F174&lt;&gt;"",1+MAX($A$2:A173),"")</f>
        <v>121</v>
      </c>
      <c r="B174" s="91"/>
      <c r="C174" s="68" t="s">
        <v>245</v>
      </c>
      <c r="D174" s="62">
        <v>328.88</v>
      </c>
      <c r="E174" s="50">
        <v>0.05</v>
      </c>
      <c r="F174" s="62">
        <f t="shared" si="137"/>
        <v>345.32400000000001</v>
      </c>
      <c r="G174" s="63" t="s">
        <v>28</v>
      </c>
      <c r="H174" s="49">
        <v>6.36</v>
      </c>
      <c r="I174" s="51">
        <f t="shared" si="138"/>
        <v>2196.26064</v>
      </c>
      <c r="J174" s="70">
        <v>5.0199999999999996</v>
      </c>
      <c r="K174" s="65">
        <f t="shared" si="139"/>
        <v>1733.52648</v>
      </c>
      <c r="L174" s="66">
        <f t="shared" si="140"/>
        <v>3929.78712</v>
      </c>
      <c r="M174" s="18"/>
      <c r="N174" s="19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</row>
    <row r="175" spans="1:75" s="43" customFormat="1" ht="46.5">
      <c r="A175" s="69">
        <f>IF(F175&lt;&gt;"",1+MAX($A$2:A174),"")</f>
        <v>122</v>
      </c>
      <c r="B175" s="91"/>
      <c r="C175" s="68" t="s">
        <v>263</v>
      </c>
      <c r="D175" s="62">
        <v>143.74</v>
      </c>
      <c r="E175" s="50">
        <v>0.05</v>
      </c>
      <c r="F175" s="62">
        <f t="shared" si="137"/>
        <v>150.92700000000002</v>
      </c>
      <c r="G175" s="63" t="s">
        <v>28</v>
      </c>
      <c r="H175" s="49">
        <v>2.36</v>
      </c>
      <c r="I175" s="51">
        <f t="shared" si="138"/>
        <v>356.18772000000001</v>
      </c>
      <c r="J175" s="70">
        <v>1.85</v>
      </c>
      <c r="K175" s="65">
        <f t="shared" si="139"/>
        <v>279.21495000000004</v>
      </c>
      <c r="L175" s="66">
        <f t="shared" si="140"/>
        <v>635.40267000000006</v>
      </c>
      <c r="M175" s="18"/>
      <c r="N175" s="19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</row>
    <row r="176" spans="1:75" s="43" customFormat="1" ht="15.5">
      <c r="A176" s="69" t="str">
        <f>IF(F176&lt;&gt;"",1+MAX($A$2:A175),"")</f>
        <v/>
      </c>
      <c r="B176" s="91"/>
      <c r="C176" s="67" t="s">
        <v>246</v>
      </c>
      <c r="D176" s="62"/>
      <c r="E176" s="50"/>
      <c r="F176" s="62"/>
      <c r="G176" s="63"/>
      <c r="H176" s="49"/>
      <c r="I176" s="51"/>
      <c r="J176" s="70"/>
      <c r="K176" s="65"/>
      <c r="L176" s="66"/>
      <c r="M176" s="18"/>
      <c r="N176" s="19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</row>
    <row r="177" spans="1:75" s="43" customFormat="1" ht="15.5">
      <c r="A177" s="69">
        <f>IF(F177&lt;&gt;"",1+MAX($A$2:A176),"")</f>
        <v>123</v>
      </c>
      <c r="B177" s="91"/>
      <c r="C177" s="68" t="s">
        <v>247</v>
      </c>
      <c r="D177" s="62">
        <v>173.88</v>
      </c>
      <c r="E177" s="50">
        <v>0.05</v>
      </c>
      <c r="F177" s="62">
        <f t="shared" ref="F177:F183" si="141">(1+E177)*D177</f>
        <v>182.57400000000001</v>
      </c>
      <c r="G177" s="63" t="s">
        <v>15</v>
      </c>
      <c r="H177" s="49">
        <v>3.55</v>
      </c>
      <c r="I177" s="51">
        <f t="shared" ref="I177:I183" si="142">H177*F177</f>
        <v>648.1377</v>
      </c>
      <c r="J177" s="70">
        <v>9.52</v>
      </c>
      <c r="K177" s="65">
        <f t="shared" ref="K177:K183" si="143">J177*F177</f>
        <v>1738.10448</v>
      </c>
      <c r="L177" s="66">
        <f t="shared" ref="L177:L183" si="144">K177+I177</f>
        <v>2386.2421800000002</v>
      </c>
      <c r="M177" s="18"/>
      <c r="N177" s="19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</row>
    <row r="178" spans="1:75" s="43" customFormat="1" ht="15.5">
      <c r="A178" s="69">
        <f>IF(F178&lt;&gt;"",1+MAX($A$2:A177),"")</f>
        <v>124</v>
      </c>
      <c r="B178" s="91"/>
      <c r="C178" s="68" t="s">
        <v>248</v>
      </c>
      <c r="D178" s="62">
        <v>198.37</v>
      </c>
      <c r="E178" s="50">
        <v>0.05</v>
      </c>
      <c r="F178" s="62">
        <f t="shared" si="141"/>
        <v>208.28850000000003</v>
      </c>
      <c r="G178" s="63" t="s">
        <v>15</v>
      </c>
      <c r="H178" s="49">
        <v>2.66</v>
      </c>
      <c r="I178" s="51">
        <f t="shared" si="142"/>
        <v>554.04741000000013</v>
      </c>
      <c r="J178" s="70">
        <v>3.1</v>
      </c>
      <c r="K178" s="65">
        <f t="shared" si="143"/>
        <v>645.6943500000001</v>
      </c>
      <c r="L178" s="66">
        <f t="shared" si="144"/>
        <v>1199.7417600000003</v>
      </c>
      <c r="M178" s="18"/>
      <c r="N178" s="19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</row>
    <row r="179" spans="1:75" s="43" customFormat="1" ht="15.5">
      <c r="A179" s="69">
        <f>IF(F179&lt;&gt;"",1+MAX($A$2:A178),"")</f>
        <v>125</v>
      </c>
      <c r="B179" s="91"/>
      <c r="C179" s="68" t="s">
        <v>249</v>
      </c>
      <c r="D179" s="62">
        <v>399.79</v>
      </c>
      <c r="E179" s="50">
        <v>0.05</v>
      </c>
      <c r="F179" s="62">
        <f t="shared" si="141"/>
        <v>419.77950000000004</v>
      </c>
      <c r="G179" s="63" t="s">
        <v>15</v>
      </c>
      <c r="H179" s="49">
        <v>3.1</v>
      </c>
      <c r="I179" s="51">
        <f t="shared" si="142"/>
        <v>1301.3164500000003</v>
      </c>
      <c r="J179" s="70">
        <v>3.95</v>
      </c>
      <c r="K179" s="65">
        <f t="shared" si="143"/>
        <v>1658.1290250000002</v>
      </c>
      <c r="L179" s="66">
        <f t="shared" si="144"/>
        <v>2959.4454750000004</v>
      </c>
      <c r="M179" s="18"/>
      <c r="N179" s="19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</row>
    <row r="180" spans="1:75" s="43" customFormat="1" ht="15.5">
      <c r="A180" s="69">
        <f>IF(F180&lt;&gt;"",1+MAX($A$2:A179),"")</f>
        <v>126</v>
      </c>
      <c r="B180" s="91"/>
      <c r="C180" s="68" t="s">
        <v>250</v>
      </c>
      <c r="D180" s="62">
        <v>57.64</v>
      </c>
      <c r="E180" s="50">
        <v>0.05</v>
      </c>
      <c r="F180" s="62">
        <f t="shared" si="141"/>
        <v>60.522000000000006</v>
      </c>
      <c r="G180" s="63" t="s">
        <v>15</v>
      </c>
      <c r="H180" s="49">
        <v>2.57</v>
      </c>
      <c r="I180" s="51">
        <f t="shared" si="142"/>
        <v>155.54154</v>
      </c>
      <c r="J180" s="70">
        <v>3.32</v>
      </c>
      <c r="K180" s="65">
        <f t="shared" si="143"/>
        <v>200.93304000000001</v>
      </c>
      <c r="L180" s="66">
        <f t="shared" si="144"/>
        <v>356.47458</v>
      </c>
      <c r="M180" s="18"/>
      <c r="N180" s="19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</row>
    <row r="181" spans="1:75" s="43" customFormat="1" ht="15.5">
      <c r="A181" s="69">
        <f>IF(F181&lt;&gt;"",1+MAX($A$2:A180),"")</f>
        <v>127</v>
      </c>
      <c r="B181" s="91"/>
      <c r="C181" s="68" t="s">
        <v>251</v>
      </c>
      <c r="D181" s="62">
        <f>786</f>
        <v>786</v>
      </c>
      <c r="E181" s="50">
        <v>0.05</v>
      </c>
      <c r="F181" s="62">
        <f t="shared" ref="F181" si="145">(1+E181)*D181</f>
        <v>825.30000000000007</v>
      </c>
      <c r="G181" s="63" t="s">
        <v>15</v>
      </c>
      <c r="H181" s="49">
        <v>2.5499999999999998</v>
      </c>
      <c r="I181" s="51">
        <f t="shared" ref="I181" si="146">H181*F181</f>
        <v>2104.5149999999999</v>
      </c>
      <c r="J181" s="70">
        <v>3.95</v>
      </c>
      <c r="K181" s="65">
        <f t="shared" ref="K181" si="147">J181*F181</f>
        <v>3259.9350000000004</v>
      </c>
      <c r="L181" s="66">
        <f t="shared" ref="L181" si="148">K181+I181</f>
        <v>5364.4500000000007</v>
      </c>
      <c r="M181" s="18"/>
      <c r="N181" s="19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</row>
    <row r="182" spans="1:75" s="43" customFormat="1" ht="15.5">
      <c r="A182" s="69">
        <f>IF(F182&lt;&gt;"",1+MAX($A$2:A181),"")</f>
        <v>128</v>
      </c>
      <c r="B182" s="91"/>
      <c r="C182" s="68" t="s">
        <v>274</v>
      </c>
      <c r="D182" s="62">
        <v>530</v>
      </c>
      <c r="E182" s="50">
        <v>0.05</v>
      </c>
      <c r="F182" s="62">
        <f t="shared" si="141"/>
        <v>556.5</v>
      </c>
      <c r="G182" s="63" t="s">
        <v>15</v>
      </c>
      <c r="H182" s="49">
        <v>2.5499999999999998</v>
      </c>
      <c r="I182" s="51">
        <f t="shared" ref="I182" si="149">H182*F182</f>
        <v>1419.0749999999998</v>
      </c>
      <c r="J182" s="70">
        <v>3.95</v>
      </c>
      <c r="K182" s="65">
        <f t="shared" si="143"/>
        <v>2198.1750000000002</v>
      </c>
      <c r="L182" s="66">
        <f t="shared" si="144"/>
        <v>3617.25</v>
      </c>
      <c r="M182" s="18"/>
      <c r="N182" s="19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</row>
    <row r="183" spans="1:75" s="43" customFormat="1" ht="15.5">
      <c r="A183" s="69">
        <f>IF(F183&lt;&gt;"",1+MAX($A$2:A182),"")</f>
        <v>129</v>
      </c>
      <c r="B183" s="91"/>
      <c r="C183" s="68" t="s">
        <v>252</v>
      </c>
      <c r="D183" s="62">
        <v>62.58</v>
      </c>
      <c r="E183" s="50">
        <v>0.05</v>
      </c>
      <c r="F183" s="62">
        <f t="shared" si="141"/>
        <v>65.709000000000003</v>
      </c>
      <c r="G183" s="63" t="s">
        <v>15</v>
      </c>
      <c r="H183" s="49">
        <v>16</v>
      </c>
      <c r="I183" s="51">
        <f t="shared" si="142"/>
        <v>1051.3440000000001</v>
      </c>
      <c r="J183" s="70">
        <v>7</v>
      </c>
      <c r="K183" s="65">
        <f t="shared" si="143"/>
        <v>459.96300000000002</v>
      </c>
      <c r="L183" s="66">
        <f t="shared" si="144"/>
        <v>1511.307</v>
      </c>
      <c r="M183" s="18"/>
      <c r="N183" s="19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</row>
    <row r="184" spans="1:75" s="43" customFormat="1" ht="15.5">
      <c r="A184" s="69" t="str">
        <f>IF(F184&lt;&gt;"",1+MAX($A$2:A183),"")</f>
        <v/>
      </c>
      <c r="B184" s="91"/>
      <c r="C184" s="67" t="s">
        <v>129</v>
      </c>
      <c r="D184" s="62"/>
      <c r="E184" s="50"/>
      <c r="F184" s="62"/>
      <c r="G184" s="63"/>
      <c r="H184" s="49"/>
      <c r="I184" s="51"/>
      <c r="J184" s="64"/>
      <c r="K184" s="65"/>
      <c r="L184" s="66"/>
      <c r="M184" s="18"/>
      <c r="N184" s="19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</row>
    <row r="185" spans="1:75" s="43" customFormat="1" ht="15.5">
      <c r="A185" s="69">
        <f>IF(F185&lt;&gt;"",1+MAX($A$2:A184),"")</f>
        <v>130</v>
      </c>
      <c r="B185" s="91"/>
      <c r="C185" s="68" t="s">
        <v>130</v>
      </c>
      <c r="D185" s="62">
        <v>6883</v>
      </c>
      <c r="E185" s="50">
        <v>0.05</v>
      </c>
      <c r="F185" s="62">
        <f t="shared" ref="F185:F187" si="150">(1+E185)*D185</f>
        <v>7227.1500000000005</v>
      </c>
      <c r="G185" s="63" t="s">
        <v>28</v>
      </c>
      <c r="H185" s="49">
        <v>0.53</v>
      </c>
      <c r="I185" s="51">
        <f t="shared" ref="I185:I187" si="151">H185*F185</f>
        <v>3830.3895000000007</v>
      </c>
      <c r="J185" s="70">
        <v>1.5</v>
      </c>
      <c r="K185" s="65">
        <f t="shared" ref="K185:K188" si="152">J185*F185</f>
        <v>10840.725</v>
      </c>
      <c r="L185" s="66">
        <f t="shared" ref="L185:L188" si="153">K185+I185</f>
        <v>14671.114500000001</v>
      </c>
      <c r="M185" s="18"/>
      <c r="N185" s="19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</row>
    <row r="186" spans="1:75" s="43" customFormat="1" ht="15.5">
      <c r="A186" s="69">
        <f>IF(F186&lt;&gt;"",1+MAX($A$2:A185),"")</f>
        <v>131</v>
      </c>
      <c r="B186" s="91"/>
      <c r="C186" s="68" t="s">
        <v>139</v>
      </c>
      <c r="D186" s="62">
        <v>1927.9050000000002</v>
      </c>
      <c r="E186" s="50">
        <v>0.05</v>
      </c>
      <c r="F186" s="62">
        <f t="shared" si="150"/>
        <v>2024.3002500000002</v>
      </c>
      <c r="G186" s="63" t="s">
        <v>28</v>
      </c>
      <c r="H186" s="49">
        <v>0.56000000000000005</v>
      </c>
      <c r="I186" s="51">
        <f t="shared" si="151"/>
        <v>1133.6081400000003</v>
      </c>
      <c r="J186" s="70">
        <v>1.52</v>
      </c>
      <c r="K186" s="65">
        <f t="shared" si="152"/>
        <v>3076.9363800000006</v>
      </c>
      <c r="L186" s="66">
        <f t="shared" si="153"/>
        <v>4210.5445200000013</v>
      </c>
      <c r="M186" s="18"/>
      <c r="N186" s="19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</row>
    <row r="187" spans="1:75" s="43" customFormat="1" ht="15.5">
      <c r="A187" s="69">
        <f>IF(F187&lt;&gt;"",1+MAX($A$2:A186),"")</f>
        <v>132</v>
      </c>
      <c r="B187" s="91"/>
      <c r="C187" s="68" t="s">
        <v>145</v>
      </c>
      <c r="D187" s="62">
        <v>2692.3050000000003</v>
      </c>
      <c r="E187" s="50">
        <v>0.05</v>
      </c>
      <c r="F187" s="62">
        <f t="shared" si="150"/>
        <v>2826.9202500000006</v>
      </c>
      <c r="G187" s="63" t="s">
        <v>28</v>
      </c>
      <c r="H187" s="49">
        <v>0.5</v>
      </c>
      <c r="I187" s="51">
        <f t="shared" si="151"/>
        <v>1413.4601250000003</v>
      </c>
      <c r="J187" s="70">
        <v>1.5</v>
      </c>
      <c r="K187" s="65">
        <f t="shared" si="152"/>
        <v>4240.3803750000006</v>
      </c>
      <c r="L187" s="66">
        <f t="shared" si="153"/>
        <v>5653.8405000000012</v>
      </c>
      <c r="M187" s="18"/>
      <c r="N187" s="19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</row>
    <row r="188" spans="1:75" s="43" customFormat="1" ht="15.5">
      <c r="A188" s="69">
        <f>IF(F188&lt;&gt;"",1+MAX($A$2:A187),"")</f>
        <v>133</v>
      </c>
      <c r="B188" s="91"/>
      <c r="C188" s="68" t="s">
        <v>134</v>
      </c>
      <c r="D188" s="62">
        <v>2918</v>
      </c>
      <c r="E188" s="50">
        <v>0.05</v>
      </c>
      <c r="F188" s="62">
        <f>(1+E188)*D188</f>
        <v>3063.9</v>
      </c>
      <c r="G188" s="63" t="s">
        <v>15</v>
      </c>
      <c r="H188" s="49">
        <v>0.16</v>
      </c>
      <c r="I188" s="51">
        <f t="shared" ref="I188" si="154">H188*F188</f>
        <v>490.22400000000005</v>
      </c>
      <c r="J188" s="70">
        <v>0.5</v>
      </c>
      <c r="K188" s="65">
        <f t="shared" si="152"/>
        <v>1531.95</v>
      </c>
      <c r="L188" s="66">
        <f t="shared" si="153"/>
        <v>2022.174</v>
      </c>
      <c r="M188" s="18"/>
      <c r="N188" s="19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</row>
    <row r="189" spans="1:75" s="43" customFormat="1" ht="15.5">
      <c r="A189" s="69" t="str">
        <f>IF(F189&lt;&gt;"",1+MAX($A$2:A188),"")</f>
        <v/>
      </c>
      <c r="B189" s="91"/>
      <c r="C189" s="67" t="s">
        <v>253</v>
      </c>
      <c r="D189" s="62"/>
      <c r="E189" s="50"/>
      <c r="F189" s="62"/>
      <c r="G189" s="63"/>
      <c r="H189" s="49"/>
      <c r="I189" s="51"/>
      <c r="J189" s="70"/>
      <c r="K189" s="65"/>
      <c r="L189" s="66"/>
      <c r="M189" s="18"/>
      <c r="N189" s="19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</row>
    <row r="190" spans="1:75" s="2" customFormat="1" ht="15.5">
      <c r="A190" s="69">
        <f>IF(F190&lt;&gt;"",1+MAX($A$2:A189),"")</f>
        <v>134</v>
      </c>
      <c r="B190" s="91"/>
      <c r="C190" s="68" t="s">
        <v>257</v>
      </c>
      <c r="D190" s="62">
        <v>2344.63</v>
      </c>
      <c r="E190" s="50">
        <v>0.05</v>
      </c>
      <c r="F190" s="62">
        <f t="shared" ref="F190" si="155">(1+E190)*D190</f>
        <v>2461.8615000000004</v>
      </c>
      <c r="G190" s="63" t="s">
        <v>28</v>
      </c>
      <c r="H190" s="49">
        <v>0.86</v>
      </c>
      <c r="I190" s="51">
        <f t="shared" ref="I190" si="156">H190*F190</f>
        <v>2117.2008900000005</v>
      </c>
      <c r="J190" s="70">
        <v>1.9</v>
      </c>
      <c r="K190" s="65">
        <f t="shared" ref="K190" si="157">J190*F190</f>
        <v>4677.5368500000004</v>
      </c>
      <c r="L190" s="66">
        <f t="shared" ref="L190" si="158">K190+I190</f>
        <v>6794.7377400000005</v>
      </c>
      <c r="M190" s="18"/>
      <c r="N190" s="19"/>
    </row>
    <row r="191" spans="1:75" s="2" customFormat="1" ht="15.5">
      <c r="A191" s="69">
        <f>IF(F191&lt;&gt;"",1+MAX($A$2:A190),"")</f>
        <v>135</v>
      </c>
      <c r="B191" s="91"/>
      <c r="C191" s="68" t="s">
        <v>258</v>
      </c>
      <c r="D191" s="62">
        <v>84.51</v>
      </c>
      <c r="E191" s="50">
        <v>0.05</v>
      </c>
      <c r="F191" s="62">
        <f t="shared" ref="F191" si="159">(1+E191)*D191</f>
        <v>88.735500000000016</v>
      </c>
      <c r="G191" s="63" t="s">
        <v>28</v>
      </c>
      <c r="H191" s="49">
        <v>0.86</v>
      </c>
      <c r="I191" s="51">
        <f t="shared" ref="I191:I192" si="160">H191*F191</f>
        <v>76.31253000000001</v>
      </c>
      <c r="J191" s="70">
        <v>1.9</v>
      </c>
      <c r="K191" s="65">
        <f t="shared" ref="K191" si="161">J191*F191</f>
        <v>168.59745000000001</v>
      </c>
      <c r="L191" s="66">
        <f t="shared" ref="L191" si="162">K191+I191</f>
        <v>244.90998000000002</v>
      </c>
      <c r="M191" s="18"/>
      <c r="N191" s="19"/>
    </row>
    <row r="192" spans="1:75" s="2" customFormat="1" ht="15.5">
      <c r="A192" s="69">
        <f>IF(F192&lt;&gt;"",1+MAX($A$2:A191),"")</f>
        <v>136</v>
      </c>
      <c r="B192" s="91"/>
      <c r="C192" s="68" t="s">
        <v>259</v>
      </c>
      <c r="D192" s="62">
        <v>60.235700000000001</v>
      </c>
      <c r="E192" s="50">
        <v>0.05</v>
      </c>
      <c r="F192" s="62">
        <f t="shared" ref="F192:F194" si="163">(1+E192)*D192</f>
        <v>63.247485000000005</v>
      </c>
      <c r="G192" s="63" t="s">
        <v>28</v>
      </c>
      <c r="H192" s="49">
        <v>0.86</v>
      </c>
      <c r="I192" s="51">
        <f t="shared" si="160"/>
        <v>54.392837100000001</v>
      </c>
      <c r="J192" s="70">
        <v>1.9</v>
      </c>
      <c r="K192" s="65">
        <f t="shared" ref="K192:K194" si="164">J192*F192</f>
        <v>120.1702215</v>
      </c>
      <c r="L192" s="66">
        <f t="shared" ref="L192:L194" si="165">K192+I192</f>
        <v>174.56305860000001</v>
      </c>
      <c r="M192" s="18"/>
      <c r="N192" s="19"/>
    </row>
    <row r="193" spans="1:75" s="2" customFormat="1" ht="15.5">
      <c r="A193" s="69">
        <f>IF(F193&lt;&gt;"",1+MAX($A$2:A192),"")</f>
        <v>137</v>
      </c>
      <c r="B193" s="91"/>
      <c r="C193" s="68" t="s">
        <v>256</v>
      </c>
      <c r="D193" s="62">
        <v>396.41</v>
      </c>
      <c r="E193" s="50">
        <v>0.05</v>
      </c>
      <c r="F193" s="62">
        <f t="shared" si="163"/>
        <v>416.23050000000006</v>
      </c>
      <c r="G193" s="63" t="s">
        <v>28</v>
      </c>
      <c r="H193" s="49">
        <v>0.86</v>
      </c>
      <c r="I193" s="51">
        <f t="shared" ref="I193:I195" si="166">H193*F193</f>
        <v>357.95823000000007</v>
      </c>
      <c r="J193" s="70">
        <v>1.9</v>
      </c>
      <c r="K193" s="65">
        <f t="shared" si="164"/>
        <v>790.83795000000009</v>
      </c>
      <c r="L193" s="66">
        <f t="shared" si="165"/>
        <v>1148.7961800000003</v>
      </c>
      <c r="M193" s="18"/>
      <c r="N193" s="19"/>
    </row>
    <row r="194" spans="1:75" s="2" customFormat="1" ht="15.5">
      <c r="A194" s="69">
        <f>IF(F194&lt;&gt;"",1+MAX($A$2:A193),"")</f>
        <v>138</v>
      </c>
      <c r="B194" s="91"/>
      <c r="C194" s="68" t="s">
        <v>254</v>
      </c>
      <c r="D194" s="62">
        <v>363.66</v>
      </c>
      <c r="E194" s="50">
        <v>0.05</v>
      </c>
      <c r="F194" s="62">
        <f t="shared" si="163"/>
        <v>381.84300000000002</v>
      </c>
      <c r="G194" s="63" t="s">
        <v>28</v>
      </c>
      <c r="H194" s="49">
        <v>8.34</v>
      </c>
      <c r="I194" s="51">
        <f t="shared" si="166"/>
        <v>3184.57062</v>
      </c>
      <c r="J194" s="70">
        <v>3.3250000000000002</v>
      </c>
      <c r="K194" s="65">
        <f t="shared" si="164"/>
        <v>1269.6279750000001</v>
      </c>
      <c r="L194" s="66">
        <f t="shared" si="165"/>
        <v>4454.1985949999998</v>
      </c>
      <c r="M194" s="18"/>
      <c r="N194" s="19"/>
    </row>
    <row r="195" spans="1:75" s="2" customFormat="1" ht="15.5">
      <c r="A195" s="69">
        <f>IF(F195&lt;&gt;"",1+MAX($A$2:A194),"")</f>
        <v>139</v>
      </c>
      <c r="B195" s="91"/>
      <c r="C195" s="68" t="s">
        <v>255</v>
      </c>
      <c r="D195" s="62">
        <v>3302.4</v>
      </c>
      <c r="E195" s="50">
        <v>0.05</v>
      </c>
      <c r="F195" s="62">
        <f t="shared" ref="F195" si="167">(1+E195)*D195</f>
        <v>3467.5200000000004</v>
      </c>
      <c r="G195" s="63" t="s">
        <v>15</v>
      </c>
      <c r="H195" s="49">
        <v>2.75</v>
      </c>
      <c r="I195" s="51">
        <f t="shared" si="166"/>
        <v>9535.68</v>
      </c>
      <c r="J195" s="70">
        <v>1.1200000000000001</v>
      </c>
      <c r="K195" s="65">
        <f t="shared" ref="K195" si="168">J195*F195</f>
        <v>3883.6224000000007</v>
      </c>
      <c r="L195" s="66">
        <f t="shared" ref="L195" si="169">K195+I195</f>
        <v>13419.3024</v>
      </c>
      <c r="M195" s="18"/>
      <c r="N195" s="19"/>
    </row>
    <row r="196" spans="1:75" s="43" customFormat="1" ht="15.5">
      <c r="A196" s="69" t="str">
        <f>IF(F196&lt;&gt;"",1+MAX($A$2:A195),"")</f>
        <v/>
      </c>
      <c r="B196" s="91"/>
      <c r="C196" s="81" t="s">
        <v>146</v>
      </c>
      <c r="D196" s="82"/>
      <c r="E196" s="82"/>
      <c r="F196" s="62"/>
      <c r="G196" s="63"/>
      <c r="H196" s="49"/>
      <c r="I196" s="51"/>
      <c r="J196" s="64"/>
      <c r="K196" s="65"/>
      <c r="L196" s="66"/>
      <c r="M196" s="18"/>
      <c r="N196" s="19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</row>
    <row r="197" spans="1:75" s="43" customFormat="1" ht="15.5">
      <c r="A197" s="69">
        <f>IF(F197&lt;&gt;"",1+MAX($A$2:A196),"")</f>
        <v>140</v>
      </c>
      <c r="B197" s="91"/>
      <c r="C197" s="68" t="s">
        <v>326</v>
      </c>
      <c r="D197" s="62">
        <v>255.2</v>
      </c>
      <c r="E197" s="50">
        <v>0.05</v>
      </c>
      <c r="F197" s="62">
        <f t="shared" ref="F197:F200" si="170">(1+E197)*D197</f>
        <v>267.95999999999998</v>
      </c>
      <c r="G197" s="63" t="s">
        <v>28</v>
      </c>
      <c r="H197" s="49">
        <v>0.86</v>
      </c>
      <c r="I197" s="51">
        <f t="shared" ref="I197:I198" si="171">H197*F197</f>
        <v>230.44559999999998</v>
      </c>
      <c r="J197" s="70">
        <v>1.82</v>
      </c>
      <c r="K197" s="65">
        <f t="shared" ref="K197:K200" si="172">J197*F197</f>
        <v>487.68719999999996</v>
      </c>
      <c r="L197" s="66">
        <f t="shared" ref="L197:L200" si="173">K197+I197</f>
        <v>718.13279999999997</v>
      </c>
      <c r="M197" s="18"/>
      <c r="N197" s="19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</row>
    <row r="198" spans="1:75" s="43" customFormat="1" ht="15.5">
      <c r="A198" s="69">
        <f>IF(F198&lt;&gt;"",1+MAX($A$2:A197),"")</f>
        <v>141</v>
      </c>
      <c r="B198" s="91"/>
      <c r="C198" s="68" t="s">
        <v>148</v>
      </c>
      <c r="D198" s="62">
        <v>9.7275939849624056</v>
      </c>
      <c r="E198" s="50">
        <v>0.05</v>
      </c>
      <c r="F198" s="62">
        <f t="shared" si="170"/>
        <v>10.213973684210526</v>
      </c>
      <c r="G198" s="63" t="s">
        <v>15</v>
      </c>
      <c r="H198" s="49">
        <v>1.17</v>
      </c>
      <c r="I198" s="51">
        <f t="shared" si="171"/>
        <v>11.950349210526314</v>
      </c>
      <c r="J198" s="70">
        <v>1.1499999999999999</v>
      </c>
      <c r="K198" s="65">
        <f t="shared" si="172"/>
        <v>11.746069736842104</v>
      </c>
      <c r="L198" s="66">
        <f t="shared" si="173"/>
        <v>23.696418947368418</v>
      </c>
      <c r="M198" s="18"/>
      <c r="N198" s="19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</row>
    <row r="199" spans="1:75" s="2" customFormat="1" ht="15.5">
      <c r="A199" s="69">
        <f>IF(F199&lt;&gt;"",1+MAX($A$2:A198),"")</f>
        <v>142</v>
      </c>
      <c r="B199" s="91"/>
      <c r="C199" s="68" t="s">
        <v>147</v>
      </c>
      <c r="D199" s="62">
        <v>39.57</v>
      </c>
      <c r="E199" s="50">
        <v>0.05</v>
      </c>
      <c r="F199" s="62">
        <f t="shared" si="170"/>
        <v>41.548500000000004</v>
      </c>
      <c r="G199" s="63" t="s">
        <v>15</v>
      </c>
      <c r="H199" s="49">
        <v>1.17</v>
      </c>
      <c r="I199" s="51">
        <f t="shared" ref="I199:I200" si="174">H199*F199</f>
        <v>48.611744999999999</v>
      </c>
      <c r="J199" s="70">
        <v>1.1499999999999999</v>
      </c>
      <c r="K199" s="65">
        <f t="shared" si="172"/>
        <v>47.780774999999998</v>
      </c>
      <c r="L199" s="66">
        <f t="shared" si="173"/>
        <v>96.39251999999999</v>
      </c>
      <c r="M199" s="18"/>
      <c r="N199" s="19"/>
    </row>
    <row r="200" spans="1:75" s="2" customFormat="1" ht="15.5">
      <c r="A200" s="69">
        <f>IF(F200&lt;&gt;"",1+MAX($A$2:A199),"")</f>
        <v>143</v>
      </c>
      <c r="B200" s="91"/>
      <c r="C200" s="68" t="s">
        <v>149</v>
      </c>
      <c r="D200" s="62">
        <v>43.556390977443606</v>
      </c>
      <c r="E200" s="50">
        <v>0.05</v>
      </c>
      <c r="F200" s="62">
        <f t="shared" si="170"/>
        <v>45.734210526315785</v>
      </c>
      <c r="G200" s="63" t="s">
        <v>15</v>
      </c>
      <c r="H200" s="49">
        <v>1.17</v>
      </c>
      <c r="I200" s="51">
        <f t="shared" si="174"/>
        <v>53.509026315789463</v>
      </c>
      <c r="J200" s="70">
        <v>1.1499999999999999</v>
      </c>
      <c r="K200" s="65">
        <f t="shared" si="172"/>
        <v>52.594342105263145</v>
      </c>
      <c r="L200" s="66">
        <f t="shared" si="173"/>
        <v>106.10336842105261</v>
      </c>
      <c r="M200" s="18"/>
      <c r="N200" s="19"/>
    </row>
    <row r="201" spans="1:75" s="43" customFormat="1" ht="15.5">
      <c r="A201" s="69" t="str">
        <f>IF(F201&lt;&gt;"",1+MAX($A$2:A200),"")</f>
        <v/>
      </c>
      <c r="B201" s="91"/>
      <c r="C201" s="67" t="s">
        <v>150</v>
      </c>
      <c r="D201" s="62"/>
      <c r="E201" s="50"/>
      <c r="F201" s="62"/>
      <c r="G201" s="63"/>
      <c r="H201" s="49"/>
      <c r="I201" s="51"/>
      <c r="J201" s="70"/>
      <c r="K201" s="65"/>
      <c r="L201" s="66"/>
      <c r="M201" s="18"/>
      <c r="N201" s="19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</row>
    <row r="202" spans="1:75" s="2" customFormat="1" ht="15.5">
      <c r="A202" s="69">
        <f>IF(F202&lt;&gt;"",1+MAX($A$2:A201),"")</f>
        <v>144</v>
      </c>
      <c r="B202" s="91"/>
      <c r="C202" s="68" t="s">
        <v>151</v>
      </c>
      <c r="D202" s="62">
        <f>126.76*10+4.82*5.5</f>
        <v>1294.1100000000001</v>
      </c>
      <c r="E202" s="50">
        <v>0.05</v>
      </c>
      <c r="F202" s="62">
        <f t="shared" ref="F202:F204" si="175">(1+E202)*D202</f>
        <v>1358.8155000000002</v>
      </c>
      <c r="G202" s="63" t="s">
        <v>28</v>
      </c>
      <c r="H202" s="49">
        <v>0.5</v>
      </c>
      <c r="I202" s="51">
        <f t="shared" ref="I202:I204" si="176">H202*F202</f>
        <v>679.40775000000008</v>
      </c>
      <c r="J202" s="70">
        <v>1.52</v>
      </c>
      <c r="K202" s="65">
        <f t="shared" ref="K202:K204" si="177">J202*F202</f>
        <v>2065.3995600000003</v>
      </c>
      <c r="L202" s="66">
        <f t="shared" ref="L202:L204" si="178">K202+I202</f>
        <v>2744.8073100000001</v>
      </c>
      <c r="M202" s="18"/>
      <c r="N202" s="19"/>
    </row>
    <row r="203" spans="1:75" s="2" customFormat="1" ht="15.5">
      <c r="A203" s="69">
        <f>IF(F203&lt;&gt;"",1+MAX($A$2:A202),"")</f>
        <v>145</v>
      </c>
      <c r="B203" s="91"/>
      <c r="C203" s="68" t="s">
        <v>152</v>
      </c>
      <c r="D203" s="62">
        <v>780</v>
      </c>
      <c r="E203" s="50">
        <v>0.05</v>
      </c>
      <c r="F203" s="62">
        <f t="shared" si="175"/>
        <v>819</v>
      </c>
      <c r="G203" s="63" t="s">
        <v>28</v>
      </c>
      <c r="H203" s="49">
        <v>1.1000000000000001</v>
      </c>
      <c r="I203" s="51">
        <f t="shared" si="176"/>
        <v>900.90000000000009</v>
      </c>
      <c r="J203" s="70">
        <v>2.5</v>
      </c>
      <c r="K203" s="65">
        <f t="shared" si="177"/>
        <v>2047.5</v>
      </c>
      <c r="L203" s="66">
        <f t="shared" si="178"/>
        <v>2948.4</v>
      </c>
      <c r="M203" s="18"/>
      <c r="N203" s="19"/>
    </row>
    <row r="204" spans="1:75" s="2" customFormat="1" ht="15.5">
      <c r="A204" s="69">
        <f>IF(F204&lt;&gt;"",1+MAX($A$2:A203),"")</f>
        <v>146</v>
      </c>
      <c r="B204" s="91"/>
      <c r="C204" s="68" t="s">
        <v>153</v>
      </c>
      <c r="D204" s="62">
        <f>780</f>
        <v>780</v>
      </c>
      <c r="E204" s="50">
        <v>0.05</v>
      </c>
      <c r="F204" s="62">
        <f t="shared" si="175"/>
        <v>819</v>
      </c>
      <c r="G204" s="63" t="s">
        <v>28</v>
      </c>
      <c r="H204" s="49">
        <v>6.36</v>
      </c>
      <c r="I204" s="51">
        <f t="shared" si="176"/>
        <v>5208.84</v>
      </c>
      <c r="J204" s="70">
        <v>5.2</v>
      </c>
      <c r="K204" s="65">
        <f t="shared" si="177"/>
        <v>4258.8</v>
      </c>
      <c r="L204" s="66">
        <f t="shared" si="178"/>
        <v>9467.64</v>
      </c>
      <c r="M204" s="18"/>
      <c r="N204" s="19"/>
    </row>
    <row r="205" spans="1:75" s="43" customFormat="1" ht="15.5">
      <c r="A205" s="69" t="str">
        <f>IF(F205&lt;&gt;"",1+MAX($A$2:A204),"")</f>
        <v/>
      </c>
      <c r="B205" s="91"/>
      <c r="C205" s="67" t="s">
        <v>154</v>
      </c>
      <c r="D205" s="62"/>
      <c r="E205" s="50"/>
      <c r="F205" s="62"/>
      <c r="G205" s="63"/>
      <c r="H205" s="49"/>
      <c r="I205" s="51"/>
      <c r="J205" s="70"/>
      <c r="K205" s="65"/>
      <c r="L205" s="66"/>
      <c r="M205" s="18"/>
      <c r="N205" s="19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</row>
    <row r="206" spans="1:75" s="2" customFormat="1" ht="15.5">
      <c r="A206" s="69">
        <f>IF(F206&lt;&gt;"",1+MAX($A$2:A205),"")</f>
        <v>147</v>
      </c>
      <c r="B206" s="91"/>
      <c r="C206" s="68" t="s">
        <v>155</v>
      </c>
      <c r="D206" s="62">
        <v>10723</v>
      </c>
      <c r="E206" s="50">
        <v>0.05</v>
      </c>
      <c r="F206" s="62">
        <f t="shared" ref="F206:F208" si="179">(1+E206)*D206</f>
        <v>11259.15</v>
      </c>
      <c r="G206" s="63" t="s">
        <v>28</v>
      </c>
      <c r="H206" s="49">
        <v>0.4</v>
      </c>
      <c r="I206" s="51">
        <f t="shared" ref="I206:I207" si="180">H206*F206</f>
        <v>4503.66</v>
      </c>
      <c r="J206" s="70">
        <v>1.4</v>
      </c>
      <c r="K206" s="65">
        <f t="shared" ref="K206:K210" si="181">J206*F206</f>
        <v>15762.809999999998</v>
      </c>
      <c r="L206" s="66">
        <f t="shared" ref="L206:L210" si="182">K206+I206</f>
        <v>20266.469999999998</v>
      </c>
      <c r="M206" s="18"/>
      <c r="N206" s="19"/>
    </row>
    <row r="207" spans="1:75" s="2" customFormat="1" ht="15.5">
      <c r="A207" s="69">
        <f>IF(F207&lt;&gt;"",1+MAX($A$2:A206),"")</f>
        <v>148</v>
      </c>
      <c r="B207" s="91"/>
      <c r="C207" s="68" t="s">
        <v>156</v>
      </c>
      <c r="D207" s="62">
        <v>5485</v>
      </c>
      <c r="E207" s="50">
        <v>0.05</v>
      </c>
      <c r="F207" s="62">
        <f t="shared" si="179"/>
        <v>5759.25</v>
      </c>
      <c r="G207" s="63" t="s">
        <v>28</v>
      </c>
      <c r="H207" s="49">
        <v>0.4</v>
      </c>
      <c r="I207" s="51">
        <f t="shared" si="180"/>
        <v>2303.7000000000003</v>
      </c>
      <c r="J207" s="70">
        <v>1.4</v>
      </c>
      <c r="K207" s="65">
        <f t="shared" si="181"/>
        <v>8062.95</v>
      </c>
      <c r="L207" s="66">
        <f t="shared" si="182"/>
        <v>10366.65</v>
      </c>
      <c r="M207" s="18"/>
      <c r="N207" s="19"/>
    </row>
    <row r="208" spans="1:75" s="2" customFormat="1" ht="15.5">
      <c r="A208" s="69">
        <f>IF(F208&lt;&gt;"",1+MAX($A$2:A207),"")</f>
        <v>149</v>
      </c>
      <c r="B208" s="91"/>
      <c r="C208" s="68" t="s">
        <v>157</v>
      </c>
      <c r="D208" s="62">
        <v>364</v>
      </c>
      <c r="E208" s="50">
        <v>0.05</v>
      </c>
      <c r="F208" s="62">
        <f t="shared" si="179"/>
        <v>382.2</v>
      </c>
      <c r="G208" s="63" t="s">
        <v>28</v>
      </c>
      <c r="H208" s="49">
        <v>0.4</v>
      </c>
      <c r="I208" s="51">
        <f t="shared" ref="I208" si="183">H208*F208</f>
        <v>152.88</v>
      </c>
      <c r="J208" s="70">
        <v>1.4</v>
      </c>
      <c r="K208" s="65">
        <f t="shared" si="181"/>
        <v>535.07999999999993</v>
      </c>
      <c r="L208" s="66">
        <f t="shared" si="182"/>
        <v>687.95999999999992</v>
      </c>
      <c r="M208" s="18"/>
      <c r="N208" s="19"/>
    </row>
    <row r="209" spans="1:75" s="2" customFormat="1" ht="15.5">
      <c r="A209" s="69">
        <f>IF(F209&lt;&gt;"",1+MAX($A$2:A208),"")</f>
        <v>150</v>
      </c>
      <c r="B209" s="91"/>
      <c r="C209" s="68" t="s">
        <v>158</v>
      </c>
      <c r="D209" s="62">
        <v>23</v>
      </c>
      <c r="E209" s="50">
        <v>0</v>
      </c>
      <c r="F209" s="62">
        <f>(1+E209)*D209</f>
        <v>23</v>
      </c>
      <c r="G209" s="63" t="s">
        <v>16</v>
      </c>
      <c r="H209" s="49">
        <v>40</v>
      </c>
      <c r="I209" s="51">
        <f t="shared" ref="I209:I210" si="184">H209*F209</f>
        <v>920</v>
      </c>
      <c r="J209" s="70">
        <v>75</v>
      </c>
      <c r="K209" s="65">
        <f t="shared" si="181"/>
        <v>1725</v>
      </c>
      <c r="L209" s="66">
        <f t="shared" si="182"/>
        <v>2645</v>
      </c>
      <c r="M209" s="18"/>
      <c r="N209" s="19"/>
    </row>
    <row r="210" spans="1:75" s="2" customFormat="1" ht="15.5">
      <c r="A210" s="69">
        <f>IF(F210&lt;&gt;"",1+MAX($A$2:A209),"")</f>
        <v>151</v>
      </c>
      <c r="B210" s="91"/>
      <c r="C210" s="68" t="s">
        <v>159</v>
      </c>
      <c r="D210" s="62">
        <v>786</v>
      </c>
      <c r="E210" s="50">
        <v>0.05</v>
      </c>
      <c r="F210" s="62">
        <f>(1+E210)*D210</f>
        <v>825.30000000000007</v>
      </c>
      <c r="G210" s="63" t="s">
        <v>15</v>
      </c>
      <c r="H210" s="49">
        <v>0.65</v>
      </c>
      <c r="I210" s="51">
        <f t="shared" si="184"/>
        <v>536.44500000000005</v>
      </c>
      <c r="J210" s="70">
        <v>1.55</v>
      </c>
      <c r="K210" s="65">
        <f t="shared" si="181"/>
        <v>1279.2150000000001</v>
      </c>
      <c r="L210" s="66">
        <f t="shared" si="182"/>
        <v>1815.6600000000003</v>
      </c>
      <c r="M210" s="18"/>
      <c r="N210" s="19"/>
    </row>
    <row r="211" spans="1:75" s="43" customFormat="1" ht="15.5">
      <c r="A211" s="69" t="str">
        <f>IF(F211&lt;&gt;"",1+MAX($A$2:A210),"")</f>
        <v/>
      </c>
      <c r="B211" s="91"/>
      <c r="C211" s="67" t="s">
        <v>261</v>
      </c>
      <c r="D211" s="62"/>
      <c r="E211" s="50"/>
      <c r="F211" s="62"/>
      <c r="G211" s="63"/>
      <c r="H211" s="49"/>
      <c r="I211" s="51"/>
      <c r="J211" s="70"/>
      <c r="K211" s="65"/>
      <c r="L211" s="66"/>
      <c r="M211" s="18"/>
      <c r="N211" s="19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</row>
    <row r="212" spans="1:75" s="2" customFormat="1" ht="15.5">
      <c r="A212" s="69">
        <f>IF(F212&lt;&gt;"",1+MAX($A$2:A211),"")</f>
        <v>152</v>
      </c>
      <c r="B212" s="91"/>
      <c r="C212" s="68" t="s">
        <v>262</v>
      </c>
      <c r="D212" s="62">
        <v>3742.7</v>
      </c>
      <c r="E212" s="50">
        <v>0.05</v>
      </c>
      <c r="F212" s="62">
        <f t="shared" ref="F212:F214" si="185">(1+E212)*D212</f>
        <v>3929.835</v>
      </c>
      <c r="G212" s="63" t="s">
        <v>28</v>
      </c>
      <c r="H212" s="49">
        <v>1.82</v>
      </c>
      <c r="I212" s="51">
        <f t="shared" ref="I212:I215" si="186">H212*F212</f>
        <v>7152.2997000000005</v>
      </c>
      <c r="J212" s="70">
        <v>3.96</v>
      </c>
      <c r="K212" s="65">
        <f t="shared" ref="K212:K215" si="187">J212*F212</f>
        <v>15562.1466</v>
      </c>
      <c r="L212" s="66">
        <f t="shared" ref="L212:L215" si="188">K212+I212</f>
        <v>22714.4463</v>
      </c>
      <c r="M212" s="18"/>
      <c r="N212" s="19"/>
    </row>
    <row r="213" spans="1:75" s="2" customFormat="1" ht="15.5">
      <c r="A213" s="69">
        <f>IF(F213&lt;&gt;"",1+MAX($A$2:A212),"")</f>
        <v>153</v>
      </c>
      <c r="B213" s="91"/>
      <c r="C213" s="68" t="s">
        <v>264</v>
      </c>
      <c r="D213" s="62">
        <v>297.25</v>
      </c>
      <c r="E213" s="50">
        <v>0.05</v>
      </c>
      <c r="F213" s="62">
        <f t="shared" si="185"/>
        <v>312.11250000000001</v>
      </c>
      <c r="G213" s="63" t="s">
        <v>15</v>
      </c>
      <c r="H213" s="49">
        <v>5.75</v>
      </c>
      <c r="I213" s="51">
        <f t="shared" si="186"/>
        <v>1794.6468750000001</v>
      </c>
      <c r="J213" s="70">
        <v>3</v>
      </c>
      <c r="K213" s="65">
        <f t="shared" si="187"/>
        <v>936.33750000000009</v>
      </c>
      <c r="L213" s="66">
        <f t="shared" si="188"/>
        <v>2730.984375</v>
      </c>
      <c r="M213" s="18"/>
      <c r="N213" s="19"/>
    </row>
    <row r="214" spans="1:75" s="2" customFormat="1" ht="15.5">
      <c r="A214" s="69">
        <f>IF(F214&lt;&gt;"",1+MAX($A$2:A213),"")</f>
        <v>154</v>
      </c>
      <c r="B214" s="91"/>
      <c r="C214" s="68" t="s">
        <v>265</v>
      </c>
      <c r="D214" s="62">
        <v>303.60000000000002</v>
      </c>
      <c r="E214" s="50">
        <v>0.05</v>
      </c>
      <c r="F214" s="62">
        <f t="shared" si="185"/>
        <v>318.78000000000003</v>
      </c>
      <c r="G214" s="63" t="s">
        <v>15</v>
      </c>
      <c r="H214" s="49">
        <v>3.36</v>
      </c>
      <c r="I214" s="51">
        <f t="shared" si="186"/>
        <v>1071.1008000000002</v>
      </c>
      <c r="J214" s="70">
        <v>1.34</v>
      </c>
      <c r="K214" s="65">
        <f t="shared" si="187"/>
        <v>427.16520000000008</v>
      </c>
      <c r="L214" s="66">
        <f t="shared" si="188"/>
        <v>1498.2660000000003</v>
      </c>
      <c r="M214" s="18"/>
      <c r="N214" s="19"/>
    </row>
    <row r="215" spans="1:75" s="2" customFormat="1" ht="15.5">
      <c r="A215" s="69">
        <f>IF(F215&lt;&gt;"",1+MAX($A$2:A214),"")</f>
        <v>155</v>
      </c>
      <c r="B215" s="91"/>
      <c r="C215" s="68" t="s">
        <v>266</v>
      </c>
      <c r="D215" s="62">
        <f>37.26</f>
        <v>37.26</v>
      </c>
      <c r="E215" s="50">
        <v>0.05</v>
      </c>
      <c r="F215" s="62">
        <f>(1+E215)*D215</f>
        <v>39.122999999999998</v>
      </c>
      <c r="G215" s="63" t="s">
        <v>15</v>
      </c>
      <c r="H215" s="49">
        <v>5.12</v>
      </c>
      <c r="I215" s="51">
        <f t="shared" si="186"/>
        <v>200.30975999999998</v>
      </c>
      <c r="J215" s="70">
        <v>2.2799999999999998</v>
      </c>
      <c r="K215" s="65">
        <f t="shared" si="187"/>
        <v>89.200439999999986</v>
      </c>
      <c r="L215" s="66">
        <f t="shared" si="188"/>
        <v>289.51019999999994</v>
      </c>
      <c r="M215" s="18"/>
      <c r="N215" s="19"/>
    </row>
    <row r="216" spans="1:75" s="43" customFormat="1" ht="15.5">
      <c r="A216" s="69" t="str">
        <f>IF(F216&lt;&gt;"",1+MAX($A$2:A215),"")</f>
        <v/>
      </c>
      <c r="B216" s="34"/>
      <c r="C216" s="16"/>
      <c r="D216" s="62"/>
      <c r="E216" s="50"/>
      <c r="F216" s="62"/>
      <c r="G216" s="63"/>
      <c r="H216" s="49"/>
      <c r="I216" s="51"/>
      <c r="J216" s="64"/>
      <c r="K216" s="65"/>
      <c r="L216" s="66"/>
      <c r="M216" s="18"/>
      <c r="N216" s="19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</row>
    <row r="217" spans="1:75" s="44" customFormat="1" ht="18">
      <c r="A217" s="88" t="s">
        <v>32</v>
      </c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61">
        <f>SUM(L218:L232)</f>
        <v>18654</v>
      </c>
      <c r="O217" s="2"/>
      <c r="P217" s="2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</row>
    <row r="218" spans="1:75" s="43" customFormat="1" ht="15.5">
      <c r="A218" s="69" t="str">
        <f>IF(F218&lt;&gt;"",1+MAX($A$2:A217),"")</f>
        <v/>
      </c>
      <c r="B218" s="34"/>
      <c r="C218" s="16"/>
      <c r="D218" s="62"/>
      <c r="E218" s="50"/>
      <c r="F218" s="62"/>
      <c r="G218" s="63"/>
      <c r="H218" s="49"/>
      <c r="I218" s="51"/>
      <c r="J218" s="64"/>
      <c r="K218" s="65"/>
      <c r="L218" s="66"/>
      <c r="M218" s="18"/>
      <c r="N218" s="19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</row>
    <row r="219" spans="1:75" s="43" customFormat="1" ht="15.5">
      <c r="A219" s="69" t="str">
        <f>IF(F219&lt;&gt;"",1+MAX($A$2:A218),"")</f>
        <v/>
      </c>
      <c r="B219" s="90" t="s">
        <v>271</v>
      </c>
      <c r="C219" s="67" t="s">
        <v>160</v>
      </c>
      <c r="D219" s="62"/>
      <c r="E219" s="50"/>
      <c r="F219" s="62"/>
      <c r="G219" s="63"/>
      <c r="H219" s="49"/>
      <c r="I219" s="51"/>
      <c r="J219" s="64"/>
      <c r="K219" s="65"/>
      <c r="L219" s="66"/>
      <c r="M219" s="18"/>
      <c r="N219" s="19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</row>
    <row r="220" spans="1:75" s="43" customFormat="1" ht="15.5">
      <c r="A220" s="69">
        <f>IF(F220&lt;&gt;"",1+MAX($A$2:A219),"")</f>
        <v>156</v>
      </c>
      <c r="B220" s="91"/>
      <c r="C220" s="68" t="s">
        <v>161</v>
      </c>
      <c r="D220" s="62">
        <v>4</v>
      </c>
      <c r="E220" s="50">
        <v>0</v>
      </c>
      <c r="F220" s="62">
        <f t="shared" ref="F220" si="189">(1+E220)*D220</f>
        <v>4</v>
      </c>
      <c r="G220" s="63" t="s">
        <v>16</v>
      </c>
      <c r="H220" s="49">
        <v>32</v>
      </c>
      <c r="I220" s="51">
        <f t="shared" ref="I220:I228" si="190">H220*F220</f>
        <v>128</v>
      </c>
      <c r="J220" s="70">
        <v>14</v>
      </c>
      <c r="K220" s="65">
        <f t="shared" ref="K220:K231" si="191">J220*F220</f>
        <v>56</v>
      </c>
      <c r="L220" s="66">
        <f t="shared" ref="L220:L231" si="192">K220+I220</f>
        <v>184</v>
      </c>
      <c r="M220" s="18"/>
      <c r="N220" s="19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</row>
    <row r="221" spans="1:75" s="43" customFormat="1" ht="15.5">
      <c r="A221" s="69">
        <f>IF(F221&lt;&gt;"",1+MAX($A$2:A220),"")</f>
        <v>157</v>
      </c>
      <c r="B221" s="91"/>
      <c r="C221" s="68" t="s">
        <v>162</v>
      </c>
      <c r="D221" s="62">
        <v>4</v>
      </c>
      <c r="E221" s="50">
        <v>0</v>
      </c>
      <c r="F221" s="62">
        <f t="shared" ref="F221:F231" si="193">(1+E221)*D221</f>
        <v>4</v>
      </c>
      <c r="G221" s="63" t="s">
        <v>16</v>
      </c>
      <c r="H221" s="49">
        <v>48</v>
      </c>
      <c r="I221" s="51">
        <f t="shared" si="190"/>
        <v>192</v>
      </c>
      <c r="J221" s="70">
        <v>20</v>
      </c>
      <c r="K221" s="65">
        <f t="shared" si="191"/>
        <v>80</v>
      </c>
      <c r="L221" s="66">
        <f t="shared" si="192"/>
        <v>272</v>
      </c>
      <c r="M221" s="18"/>
      <c r="N221" s="19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</row>
    <row r="222" spans="1:75" s="43" customFormat="1" ht="15.5">
      <c r="A222" s="69">
        <f>IF(F222&lt;&gt;"",1+MAX($A$2:A221),"")</f>
        <v>158</v>
      </c>
      <c r="B222" s="91"/>
      <c r="C222" s="68" t="s">
        <v>163</v>
      </c>
      <c r="D222" s="62">
        <v>4</v>
      </c>
      <c r="E222" s="50">
        <v>0</v>
      </c>
      <c r="F222" s="62">
        <f t="shared" si="193"/>
        <v>4</v>
      </c>
      <c r="G222" s="63" t="s">
        <v>16</v>
      </c>
      <c r="H222" s="49">
        <v>65</v>
      </c>
      <c r="I222" s="51">
        <f t="shared" si="190"/>
        <v>260</v>
      </c>
      <c r="J222" s="70">
        <v>28</v>
      </c>
      <c r="K222" s="65">
        <f t="shared" si="191"/>
        <v>112</v>
      </c>
      <c r="L222" s="66">
        <f t="shared" si="192"/>
        <v>372</v>
      </c>
      <c r="M222" s="18"/>
      <c r="N222" s="19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</row>
    <row r="223" spans="1:75" s="43" customFormat="1" ht="15.5">
      <c r="A223" s="69">
        <f>IF(F223&lt;&gt;"",1+MAX($A$2:A222),"")</f>
        <v>159</v>
      </c>
      <c r="B223" s="91"/>
      <c r="C223" s="68" t="s">
        <v>164</v>
      </c>
      <c r="D223" s="62">
        <v>4</v>
      </c>
      <c r="E223" s="50">
        <v>0</v>
      </c>
      <c r="F223" s="62">
        <f t="shared" si="193"/>
        <v>4</v>
      </c>
      <c r="G223" s="63" t="s">
        <v>16</v>
      </c>
      <c r="H223" s="49">
        <v>82</v>
      </c>
      <c r="I223" s="51">
        <f t="shared" si="190"/>
        <v>328</v>
      </c>
      <c r="J223" s="70">
        <v>35</v>
      </c>
      <c r="K223" s="65">
        <f t="shared" si="191"/>
        <v>140</v>
      </c>
      <c r="L223" s="66">
        <f t="shared" si="192"/>
        <v>468</v>
      </c>
      <c r="M223" s="18"/>
      <c r="N223" s="19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</row>
    <row r="224" spans="1:75" s="43" customFormat="1" ht="15.5">
      <c r="A224" s="69">
        <f>IF(F224&lt;&gt;"",1+MAX($A$2:A223),"")</f>
        <v>160</v>
      </c>
      <c r="B224" s="91"/>
      <c r="C224" s="68" t="s">
        <v>165</v>
      </c>
      <c r="D224" s="62">
        <v>4</v>
      </c>
      <c r="E224" s="50">
        <v>0</v>
      </c>
      <c r="F224" s="62">
        <f t="shared" ref="F224:F226" si="194">(1+E224)*D224</f>
        <v>4</v>
      </c>
      <c r="G224" s="63" t="s">
        <v>16</v>
      </c>
      <c r="H224" s="49">
        <v>104</v>
      </c>
      <c r="I224" s="51">
        <f t="shared" si="190"/>
        <v>416</v>
      </c>
      <c r="J224" s="70">
        <v>45</v>
      </c>
      <c r="K224" s="65">
        <f t="shared" ref="K224:K226" si="195">J224*F224</f>
        <v>180</v>
      </c>
      <c r="L224" s="66">
        <f t="shared" ref="L224:L226" si="196">K224+I224</f>
        <v>596</v>
      </c>
      <c r="M224" s="18"/>
      <c r="N224" s="19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</row>
    <row r="225" spans="1:75" s="43" customFormat="1" ht="15.5">
      <c r="A225" s="69">
        <f>IF(F225&lt;&gt;"",1+MAX($A$2:A224),"")</f>
        <v>161</v>
      </c>
      <c r="B225" s="91"/>
      <c r="C225" s="68" t="s">
        <v>166</v>
      </c>
      <c r="D225" s="62">
        <v>5</v>
      </c>
      <c r="E225" s="50">
        <v>0</v>
      </c>
      <c r="F225" s="62">
        <f t="shared" si="194"/>
        <v>5</v>
      </c>
      <c r="G225" s="63" t="s">
        <v>16</v>
      </c>
      <c r="H225" s="49">
        <v>210</v>
      </c>
      <c r="I225" s="51">
        <f t="shared" si="190"/>
        <v>1050</v>
      </c>
      <c r="J225" s="70">
        <v>96</v>
      </c>
      <c r="K225" s="65">
        <f t="shared" si="195"/>
        <v>480</v>
      </c>
      <c r="L225" s="66">
        <f t="shared" si="196"/>
        <v>1530</v>
      </c>
      <c r="M225" s="18"/>
      <c r="N225" s="19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</row>
    <row r="226" spans="1:75" s="43" customFormat="1" ht="15.5">
      <c r="A226" s="69">
        <f>IF(F226&lt;&gt;"",1+MAX($A$2:A225),"")</f>
        <v>162</v>
      </c>
      <c r="B226" s="91"/>
      <c r="C226" s="68" t="s">
        <v>167</v>
      </c>
      <c r="D226" s="62">
        <v>5</v>
      </c>
      <c r="E226" s="50">
        <v>0</v>
      </c>
      <c r="F226" s="62">
        <f t="shared" si="194"/>
        <v>5</v>
      </c>
      <c r="G226" s="63" t="s">
        <v>16</v>
      </c>
      <c r="H226" s="49">
        <v>386</v>
      </c>
      <c r="I226" s="51">
        <f t="shared" si="190"/>
        <v>1930</v>
      </c>
      <c r="J226" s="70">
        <v>145</v>
      </c>
      <c r="K226" s="65">
        <f t="shared" si="195"/>
        <v>725</v>
      </c>
      <c r="L226" s="66">
        <f t="shared" si="196"/>
        <v>2655</v>
      </c>
      <c r="M226" s="18"/>
      <c r="N226" s="19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</row>
    <row r="227" spans="1:75" s="43" customFormat="1" ht="15.5">
      <c r="A227" s="69">
        <f>IF(F227&lt;&gt;"",1+MAX($A$2:A226),"")</f>
        <v>163</v>
      </c>
      <c r="B227" s="91"/>
      <c r="C227" s="68" t="s">
        <v>168</v>
      </c>
      <c r="D227" s="62">
        <v>5</v>
      </c>
      <c r="E227" s="50">
        <v>0</v>
      </c>
      <c r="F227" s="62">
        <f t="shared" si="193"/>
        <v>5</v>
      </c>
      <c r="G227" s="63" t="s">
        <v>16</v>
      </c>
      <c r="H227" s="49">
        <v>260</v>
      </c>
      <c r="I227" s="51">
        <f t="shared" si="190"/>
        <v>1300</v>
      </c>
      <c r="J227" s="70">
        <v>115</v>
      </c>
      <c r="K227" s="65">
        <f t="shared" si="191"/>
        <v>575</v>
      </c>
      <c r="L227" s="66">
        <f t="shared" si="192"/>
        <v>1875</v>
      </c>
      <c r="M227" s="18"/>
      <c r="N227" s="19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</row>
    <row r="228" spans="1:75" s="43" customFormat="1" ht="15.5">
      <c r="A228" s="69">
        <f>IF(F228&lt;&gt;"",1+MAX($A$2:A227),"")</f>
        <v>164</v>
      </c>
      <c r="B228" s="91"/>
      <c r="C228" s="68" t="s">
        <v>169</v>
      </c>
      <c r="D228" s="62">
        <v>1</v>
      </c>
      <c r="E228" s="50">
        <v>0</v>
      </c>
      <c r="F228" s="62">
        <f t="shared" si="193"/>
        <v>1</v>
      </c>
      <c r="G228" s="63" t="s">
        <v>16</v>
      </c>
      <c r="H228" s="49">
        <v>1975</v>
      </c>
      <c r="I228" s="51">
        <f t="shared" si="190"/>
        <v>1975</v>
      </c>
      <c r="J228" s="70">
        <v>702</v>
      </c>
      <c r="K228" s="65">
        <f t="shared" ref="K228:K229" si="197">J228*F228</f>
        <v>702</v>
      </c>
      <c r="L228" s="66">
        <f t="shared" ref="L228:L229" si="198">K228+I228</f>
        <v>2677</v>
      </c>
      <c r="M228" s="18"/>
      <c r="N228" s="19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</row>
    <row r="229" spans="1:75" s="43" customFormat="1" ht="15.5">
      <c r="A229" s="69">
        <f>IF(F229&lt;&gt;"",1+MAX($A$2:A228),"")</f>
        <v>165</v>
      </c>
      <c r="B229" s="91"/>
      <c r="C229" s="68" t="s">
        <v>170</v>
      </c>
      <c r="D229" s="62">
        <v>1</v>
      </c>
      <c r="E229" s="50">
        <v>0</v>
      </c>
      <c r="F229" s="62">
        <f t="shared" si="193"/>
        <v>1</v>
      </c>
      <c r="G229" s="63" t="s">
        <v>16</v>
      </c>
      <c r="H229" s="49">
        <v>2100</v>
      </c>
      <c r="I229" s="51">
        <f t="shared" ref="I229:I231" si="199">H229*F229</f>
        <v>2100</v>
      </c>
      <c r="J229" s="70">
        <v>800</v>
      </c>
      <c r="K229" s="65">
        <f t="shared" si="197"/>
        <v>800</v>
      </c>
      <c r="L229" s="66">
        <f t="shared" si="198"/>
        <v>2900</v>
      </c>
      <c r="M229" s="18"/>
      <c r="N229" s="19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</row>
    <row r="230" spans="1:75" s="43" customFormat="1" ht="15.5">
      <c r="A230" s="69">
        <f>IF(F230&lt;&gt;"",1+MAX($A$2:A229),"")</f>
        <v>166</v>
      </c>
      <c r="B230" s="91"/>
      <c r="C230" s="68" t="s">
        <v>171</v>
      </c>
      <c r="D230" s="62">
        <v>1</v>
      </c>
      <c r="E230" s="50">
        <v>0</v>
      </c>
      <c r="F230" s="62">
        <f t="shared" si="193"/>
        <v>1</v>
      </c>
      <c r="G230" s="63" t="s">
        <v>16</v>
      </c>
      <c r="H230" s="49">
        <v>2020</v>
      </c>
      <c r="I230" s="51">
        <f t="shared" si="199"/>
        <v>2020</v>
      </c>
      <c r="J230" s="70">
        <v>755</v>
      </c>
      <c r="K230" s="65">
        <f t="shared" si="191"/>
        <v>755</v>
      </c>
      <c r="L230" s="66">
        <f t="shared" si="192"/>
        <v>2775</v>
      </c>
      <c r="M230" s="18"/>
      <c r="N230" s="19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</row>
    <row r="231" spans="1:75" s="43" customFormat="1" ht="15.5">
      <c r="A231" s="69">
        <f>IF(F231&lt;&gt;"",1+MAX($A$2:A230),"")</f>
        <v>167</v>
      </c>
      <c r="B231" s="91"/>
      <c r="C231" s="68" t="s">
        <v>172</v>
      </c>
      <c r="D231" s="62">
        <v>1</v>
      </c>
      <c r="E231" s="50">
        <v>0</v>
      </c>
      <c r="F231" s="62">
        <f t="shared" si="193"/>
        <v>1</v>
      </c>
      <c r="G231" s="63" t="s">
        <v>16</v>
      </c>
      <c r="H231" s="49">
        <v>1750</v>
      </c>
      <c r="I231" s="51">
        <f t="shared" si="199"/>
        <v>1750</v>
      </c>
      <c r="J231" s="70">
        <v>600</v>
      </c>
      <c r="K231" s="65">
        <f t="shared" si="191"/>
        <v>600</v>
      </c>
      <c r="L231" s="66">
        <f t="shared" si="192"/>
        <v>2350</v>
      </c>
      <c r="M231" s="18"/>
      <c r="N231" s="19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</row>
    <row r="232" spans="1:75" s="43" customFormat="1" ht="15.5">
      <c r="A232" s="69" t="str">
        <f>IF(F232&lt;&gt;"",1+MAX($A$2:A231),"")</f>
        <v/>
      </c>
      <c r="B232" s="34"/>
      <c r="C232" s="16"/>
      <c r="D232" s="62"/>
      <c r="E232" s="50"/>
      <c r="F232" s="62"/>
      <c r="G232" s="63"/>
      <c r="H232" s="49"/>
      <c r="I232" s="51"/>
      <c r="J232" s="64"/>
      <c r="K232" s="65"/>
      <c r="L232" s="66"/>
      <c r="M232" s="18"/>
      <c r="N232" s="19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</row>
    <row r="233" spans="1:75" s="44" customFormat="1" ht="18">
      <c r="A233" s="88" t="s">
        <v>306</v>
      </c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61">
        <f>SUM(L234:L242)</f>
        <v>19055</v>
      </c>
      <c r="O233" s="2"/>
      <c r="P233" s="2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</row>
    <row r="234" spans="1:75" s="43" customFormat="1" ht="15.5">
      <c r="A234" s="69" t="str">
        <f>IF(F234&lt;&gt;"",1+MAX($A$2:A233),"")</f>
        <v/>
      </c>
      <c r="B234" s="34"/>
      <c r="C234" s="16"/>
      <c r="D234" s="62"/>
      <c r="E234" s="50"/>
      <c r="F234" s="62"/>
      <c r="G234" s="63"/>
      <c r="H234" s="49"/>
      <c r="I234" s="51"/>
      <c r="J234" s="64"/>
      <c r="K234" s="65"/>
      <c r="L234" s="66"/>
      <c r="M234" s="18"/>
      <c r="N234" s="19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</row>
    <row r="235" spans="1:75" s="43" customFormat="1" ht="15.5">
      <c r="A235" s="69" t="str">
        <f>IF(F235&lt;&gt;"",1+MAX($A$2:A234),"")</f>
        <v/>
      </c>
      <c r="B235" s="90" t="s">
        <v>271</v>
      </c>
      <c r="C235" s="67" t="s">
        <v>173</v>
      </c>
      <c r="D235" s="62"/>
      <c r="E235" s="50"/>
      <c r="F235" s="62"/>
      <c r="G235" s="63"/>
      <c r="H235" s="49"/>
      <c r="I235" s="51"/>
      <c r="J235" s="70"/>
      <c r="K235" s="65"/>
      <c r="L235" s="66"/>
      <c r="M235" s="18"/>
      <c r="N235" s="19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</row>
    <row r="236" spans="1:75" s="43" customFormat="1" ht="15.5">
      <c r="A236" s="69">
        <f>IF(F236&lt;&gt;"",1+MAX($A$2:A235),"")</f>
        <v>168</v>
      </c>
      <c r="B236" s="91"/>
      <c r="C236" s="68" t="s">
        <v>174</v>
      </c>
      <c r="D236" s="62">
        <v>1</v>
      </c>
      <c r="E236" s="50">
        <v>0</v>
      </c>
      <c r="F236" s="62">
        <f t="shared" ref="F236:F241" si="200">(1+E236)*D236</f>
        <v>1</v>
      </c>
      <c r="G236" s="63" t="s">
        <v>16</v>
      </c>
      <c r="H236" s="49">
        <v>1050</v>
      </c>
      <c r="I236" s="51">
        <f t="shared" ref="I236" si="201">H236*F236</f>
        <v>1050</v>
      </c>
      <c r="J236" s="70">
        <v>535</v>
      </c>
      <c r="K236" s="65">
        <f t="shared" ref="K236:K238" si="202">J236*F236</f>
        <v>535</v>
      </c>
      <c r="L236" s="66">
        <f t="shared" ref="L236:L238" si="203">K236+I236</f>
        <v>1585</v>
      </c>
      <c r="M236" s="18"/>
      <c r="N236" s="19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</row>
    <row r="237" spans="1:75" s="43" customFormat="1" ht="15.5">
      <c r="A237" s="69">
        <f>IF(F237&lt;&gt;"",1+MAX($A$2:A236),"")</f>
        <v>169</v>
      </c>
      <c r="B237" s="91"/>
      <c r="C237" s="68" t="s">
        <v>175</v>
      </c>
      <c r="D237" s="62">
        <v>1</v>
      </c>
      <c r="E237" s="50">
        <v>0</v>
      </c>
      <c r="F237" s="62">
        <f t="shared" si="200"/>
        <v>1</v>
      </c>
      <c r="G237" s="63" t="s">
        <v>16</v>
      </c>
      <c r="H237" s="49">
        <v>3200</v>
      </c>
      <c r="I237" s="51">
        <f t="shared" ref="I237:I238" si="204">H237*F237</f>
        <v>3200</v>
      </c>
      <c r="J237" s="70">
        <v>1100</v>
      </c>
      <c r="K237" s="65">
        <f t="shared" si="202"/>
        <v>1100</v>
      </c>
      <c r="L237" s="66">
        <f t="shared" si="203"/>
        <v>4300</v>
      </c>
      <c r="M237" s="18"/>
      <c r="N237" s="19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</row>
    <row r="238" spans="1:75" s="43" customFormat="1" ht="15.5">
      <c r="A238" s="69">
        <f>IF(F238&lt;&gt;"",1+MAX($A$2:A237),"")</f>
        <v>170</v>
      </c>
      <c r="B238" s="91"/>
      <c r="C238" s="68" t="s">
        <v>176</v>
      </c>
      <c r="D238" s="62">
        <v>1</v>
      </c>
      <c r="E238" s="50">
        <v>0</v>
      </c>
      <c r="F238" s="62">
        <f t="shared" si="200"/>
        <v>1</v>
      </c>
      <c r="G238" s="63" t="s">
        <v>16</v>
      </c>
      <c r="H238" s="49">
        <v>1000</v>
      </c>
      <c r="I238" s="51">
        <f t="shared" si="204"/>
        <v>1000</v>
      </c>
      <c r="J238" s="70">
        <v>300</v>
      </c>
      <c r="K238" s="65">
        <f t="shared" si="202"/>
        <v>300</v>
      </c>
      <c r="L238" s="66">
        <f t="shared" si="203"/>
        <v>1300</v>
      </c>
      <c r="M238" s="18"/>
      <c r="N238" s="19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</row>
    <row r="239" spans="1:75" s="43" customFormat="1" ht="15.5">
      <c r="A239" s="69">
        <f>IF(F239&lt;&gt;"",1+MAX($A$2:A238),"")</f>
        <v>171</v>
      </c>
      <c r="B239" s="91"/>
      <c r="C239" s="68" t="s">
        <v>177</v>
      </c>
      <c r="D239" s="62">
        <v>1</v>
      </c>
      <c r="E239" s="50">
        <v>0</v>
      </c>
      <c r="F239" s="62">
        <f t="shared" si="200"/>
        <v>1</v>
      </c>
      <c r="G239" s="63" t="s">
        <v>16</v>
      </c>
      <c r="H239" s="49">
        <v>2300</v>
      </c>
      <c r="I239" s="51">
        <f t="shared" ref="I239:I241" si="205">H239*F239</f>
        <v>2300</v>
      </c>
      <c r="J239" s="70">
        <v>850</v>
      </c>
      <c r="K239" s="65">
        <f t="shared" ref="K239:K241" si="206">J239*F239</f>
        <v>850</v>
      </c>
      <c r="L239" s="66">
        <f t="shared" ref="L239:L241" si="207">K239+I239</f>
        <v>3150</v>
      </c>
      <c r="M239" s="18"/>
      <c r="N239" s="19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</row>
    <row r="240" spans="1:75" s="43" customFormat="1" ht="15.5">
      <c r="A240" s="69">
        <f>IF(F240&lt;&gt;"",1+MAX($A$2:A239),"")</f>
        <v>172</v>
      </c>
      <c r="B240" s="91"/>
      <c r="C240" s="68" t="s">
        <v>178</v>
      </c>
      <c r="D240" s="62">
        <v>2</v>
      </c>
      <c r="E240" s="50">
        <v>0</v>
      </c>
      <c r="F240" s="62">
        <f t="shared" si="200"/>
        <v>2</v>
      </c>
      <c r="G240" s="63" t="s">
        <v>16</v>
      </c>
      <c r="H240" s="49">
        <v>2450</v>
      </c>
      <c r="I240" s="51">
        <f t="shared" si="205"/>
        <v>4900</v>
      </c>
      <c r="J240" s="70">
        <v>900</v>
      </c>
      <c r="K240" s="65">
        <f t="shared" si="206"/>
        <v>1800</v>
      </c>
      <c r="L240" s="66">
        <f t="shared" si="207"/>
        <v>6700</v>
      </c>
      <c r="M240" s="18"/>
      <c r="N240" s="19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</row>
    <row r="241" spans="1:75" s="43" customFormat="1" ht="15.5">
      <c r="A241" s="69">
        <f>IF(F241&lt;&gt;"",1+MAX($A$2:A240),"")</f>
        <v>173</v>
      </c>
      <c r="B241" s="91"/>
      <c r="C241" s="68" t="s">
        <v>270</v>
      </c>
      <c r="D241" s="62">
        <v>1</v>
      </c>
      <c r="E241" s="50">
        <v>0</v>
      </c>
      <c r="F241" s="62">
        <f t="shared" si="200"/>
        <v>1</v>
      </c>
      <c r="G241" s="63" t="s">
        <v>16</v>
      </c>
      <c r="H241" s="49">
        <v>1575</v>
      </c>
      <c r="I241" s="51">
        <f t="shared" si="205"/>
        <v>1575</v>
      </c>
      <c r="J241" s="70">
        <v>445</v>
      </c>
      <c r="K241" s="65">
        <f t="shared" si="206"/>
        <v>445</v>
      </c>
      <c r="L241" s="66">
        <f t="shared" si="207"/>
        <v>2020</v>
      </c>
      <c r="M241" s="18"/>
      <c r="N241" s="19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</row>
    <row r="242" spans="1:75" s="43" customFormat="1" ht="15.5">
      <c r="A242" s="69" t="str">
        <f>IF(F242&lt;&gt;"",1+MAX($A$2:A241),"")</f>
        <v/>
      </c>
      <c r="B242" s="34"/>
      <c r="C242" s="16"/>
      <c r="D242" s="62"/>
      <c r="E242" s="50"/>
      <c r="F242" s="62"/>
      <c r="G242" s="63"/>
      <c r="H242" s="49"/>
      <c r="I242" s="51"/>
      <c r="J242" s="70"/>
      <c r="K242" s="65"/>
      <c r="L242" s="66"/>
      <c r="M242" s="18"/>
      <c r="N242" s="19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</row>
    <row r="243" spans="1:75" s="44" customFormat="1" ht="18">
      <c r="A243" s="88" t="s">
        <v>36</v>
      </c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61">
        <f>SUM(L244:L254)</f>
        <v>16659.638500000001</v>
      </c>
      <c r="O243" s="2"/>
      <c r="P243" s="2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</row>
    <row r="244" spans="1:75" s="43" customFormat="1" ht="15.5">
      <c r="A244" s="69" t="str">
        <f>IF(F244&lt;&gt;"",1+MAX($A$2:A243),"")</f>
        <v/>
      </c>
      <c r="B244" s="34"/>
      <c r="C244" s="16"/>
      <c r="D244" s="62"/>
      <c r="E244" s="50"/>
      <c r="F244" s="62"/>
      <c r="G244" s="63"/>
      <c r="H244" s="49"/>
      <c r="I244" s="51"/>
      <c r="J244" s="70"/>
      <c r="K244" s="65"/>
      <c r="L244" s="66"/>
      <c r="M244" s="18"/>
      <c r="N244" s="19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</row>
    <row r="245" spans="1:75" s="43" customFormat="1" ht="15.5">
      <c r="A245" s="69" t="str">
        <f>IF(F245&lt;&gt;"",1+MAX($A$2:A244),"")</f>
        <v/>
      </c>
      <c r="B245" s="90" t="s">
        <v>271</v>
      </c>
      <c r="C245" s="67" t="s">
        <v>184</v>
      </c>
      <c r="D245" s="62"/>
      <c r="E245" s="50"/>
      <c r="F245" s="62"/>
      <c r="G245" s="63"/>
      <c r="H245" s="49"/>
      <c r="I245" s="51"/>
      <c r="J245" s="70"/>
      <c r="K245" s="65"/>
      <c r="L245" s="66"/>
      <c r="M245" s="18"/>
      <c r="N245" s="19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</row>
    <row r="246" spans="1:75" s="2" customFormat="1" ht="15.5">
      <c r="A246" s="69">
        <f>IF(F246&lt;&gt;"",1+MAX($A$2:A245),"")</f>
        <v>174</v>
      </c>
      <c r="B246" s="91"/>
      <c r="C246" s="68" t="s">
        <v>185</v>
      </c>
      <c r="D246" s="62">
        <f>17.9*1.75</f>
        <v>31.324999999999996</v>
      </c>
      <c r="E246" s="50">
        <v>0.05</v>
      </c>
      <c r="F246" s="62">
        <f t="shared" ref="F246:F248" si="208">(1+E246)*D246</f>
        <v>32.891249999999999</v>
      </c>
      <c r="G246" s="63" t="s">
        <v>28</v>
      </c>
      <c r="H246" s="49">
        <v>84</v>
      </c>
      <c r="I246" s="51">
        <f t="shared" ref="I246:I251" si="209">H246*F246</f>
        <v>2762.8649999999998</v>
      </c>
      <c r="J246" s="70">
        <v>46</v>
      </c>
      <c r="K246" s="65">
        <f t="shared" ref="K246:K248" si="210">J246*F246</f>
        <v>1512.9974999999999</v>
      </c>
      <c r="L246" s="66">
        <f t="shared" ref="L246:L248" si="211">K246+I246</f>
        <v>4275.8624999999993</v>
      </c>
      <c r="M246" s="18"/>
      <c r="N246" s="19"/>
    </row>
    <row r="247" spans="1:75" s="2" customFormat="1" ht="15.5">
      <c r="A247" s="69">
        <f>IF(F247&lt;&gt;"",1+MAX($A$2:A246),"")</f>
        <v>175</v>
      </c>
      <c r="B247" s="91"/>
      <c r="C247" s="68" t="s">
        <v>186</v>
      </c>
      <c r="D247" s="62">
        <f>23*2</f>
        <v>46</v>
      </c>
      <c r="E247" s="50">
        <v>0.05</v>
      </c>
      <c r="F247" s="62">
        <f t="shared" si="208"/>
        <v>48.300000000000004</v>
      </c>
      <c r="G247" s="63" t="s">
        <v>28</v>
      </c>
      <c r="H247" s="49">
        <v>84</v>
      </c>
      <c r="I247" s="51">
        <f t="shared" si="209"/>
        <v>4057.2000000000003</v>
      </c>
      <c r="J247" s="70">
        <v>46</v>
      </c>
      <c r="K247" s="65">
        <f t="shared" si="210"/>
        <v>2221.8000000000002</v>
      </c>
      <c r="L247" s="66">
        <f t="shared" si="211"/>
        <v>6279</v>
      </c>
      <c r="M247" s="18"/>
      <c r="N247" s="19"/>
    </row>
    <row r="248" spans="1:75" s="2" customFormat="1" ht="15.5">
      <c r="A248" s="69">
        <f>IF(F248&lt;&gt;"",1+MAX($A$2:A247),"")</f>
        <v>176</v>
      </c>
      <c r="B248" s="91"/>
      <c r="C248" s="68" t="s">
        <v>187</v>
      </c>
      <c r="D248" s="62">
        <f>5.5*2</f>
        <v>11</v>
      </c>
      <c r="E248" s="50">
        <v>0.05</v>
      </c>
      <c r="F248" s="62">
        <f t="shared" si="208"/>
        <v>11.55</v>
      </c>
      <c r="G248" s="63" t="s">
        <v>28</v>
      </c>
      <c r="H248" s="49">
        <v>84</v>
      </c>
      <c r="I248" s="51">
        <f t="shared" si="209"/>
        <v>970.2</v>
      </c>
      <c r="J248" s="70">
        <v>46</v>
      </c>
      <c r="K248" s="65">
        <f t="shared" si="210"/>
        <v>531.30000000000007</v>
      </c>
      <c r="L248" s="66">
        <f t="shared" si="211"/>
        <v>1501.5</v>
      </c>
      <c r="M248" s="18"/>
      <c r="N248" s="19"/>
    </row>
    <row r="249" spans="1:75" s="43" customFormat="1" ht="15.5">
      <c r="A249" s="69">
        <f>IF(F249&lt;&gt;"",1+MAX($A$2:A248),"")</f>
        <v>177</v>
      </c>
      <c r="B249" s="91"/>
      <c r="C249" s="68" t="s">
        <v>179</v>
      </c>
      <c r="D249" s="62">
        <v>24.94</v>
      </c>
      <c r="E249" s="50">
        <v>0.05</v>
      </c>
      <c r="F249" s="62">
        <f t="shared" ref="F249:F253" si="212">(1+E249)*D249</f>
        <v>26.187000000000001</v>
      </c>
      <c r="G249" s="63" t="s">
        <v>15</v>
      </c>
      <c r="H249" s="49">
        <v>32</v>
      </c>
      <c r="I249" s="51">
        <f t="shared" si="209"/>
        <v>837.98400000000004</v>
      </c>
      <c r="J249" s="70">
        <v>14</v>
      </c>
      <c r="K249" s="65">
        <f t="shared" ref="K249:K251" si="213">J249*F249</f>
        <v>366.61799999999999</v>
      </c>
      <c r="L249" s="66">
        <f t="shared" ref="L249:L251" si="214">K249+I249</f>
        <v>1204.6020000000001</v>
      </c>
      <c r="M249" s="18"/>
      <c r="N249" s="19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</row>
    <row r="250" spans="1:75" s="43" customFormat="1" ht="15.5">
      <c r="A250" s="69">
        <f>IF(F250&lt;&gt;"",1+MAX($A$2:A249),"")</f>
        <v>178</v>
      </c>
      <c r="B250" s="91"/>
      <c r="C250" s="68" t="s">
        <v>180</v>
      </c>
      <c r="D250" s="62">
        <v>5.42</v>
      </c>
      <c r="E250" s="50">
        <v>0.05</v>
      </c>
      <c r="F250" s="62">
        <f t="shared" si="212"/>
        <v>5.6909999999999998</v>
      </c>
      <c r="G250" s="63" t="s">
        <v>15</v>
      </c>
      <c r="H250" s="49">
        <v>32</v>
      </c>
      <c r="I250" s="51">
        <f t="shared" si="209"/>
        <v>182.11199999999999</v>
      </c>
      <c r="J250" s="70">
        <v>14</v>
      </c>
      <c r="K250" s="65">
        <f t="shared" si="213"/>
        <v>79.673999999999992</v>
      </c>
      <c r="L250" s="66">
        <f t="shared" si="214"/>
        <v>261.786</v>
      </c>
      <c r="M250" s="18"/>
      <c r="N250" s="19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</row>
    <row r="251" spans="1:75" s="43" customFormat="1" ht="15.5">
      <c r="A251" s="69">
        <f>IF(F251&lt;&gt;"",1+MAX($A$2:A250),"")</f>
        <v>179</v>
      </c>
      <c r="B251" s="91"/>
      <c r="C251" s="68" t="s">
        <v>181</v>
      </c>
      <c r="D251" s="62">
        <v>15.36</v>
      </c>
      <c r="E251" s="50">
        <v>0.05</v>
      </c>
      <c r="F251" s="62">
        <f t="shared" si="212"/>
        <v>16.128</v>
      </c>
      <c r="G251" s="63" t="s">
        <v>15</v>
      </c>
      <c r="H251" s="49">
        <v>32</v>
      </c>
      <c r="I251" s="51">
        <f t="shared" si="209"/>
        <v>516.096</v>
      </c>
      <c r="J251" s="70">
        <v>14</v>
      </c>
      <c r="K251" s="65">
        <f t="shared" si="213"/>
        <v>225.792</v>
      </c>
      <c r="L251" s="66">
        <f t="shared" si="214"/>
        <v>741.88800000000003</v>
      </c>
      <c r="M251" s="18"/>
      <c r="N251" s="19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</row>
    <row r="252" spans="1:75" s="43" customFormat="1" ht="15.5">
      <c r="A252" s="69" t="str">
        <f>IF(F252&lt;&gt;"",1+MAX($A$2:A251),"")</f>
        <v/>
      </c>
      <c r="B252" s="91"/>
      <c r="C252" s="67" t="s">
        <v>183</v>
      </c>
      <c r="D252" s="62"/>
      <c r="E252" s="50"/>
      <c r="F252" s="62"/>
      <c r="G252" s="63"/>
      <c r="H252" s="49"/>
      <c r="I252" s="51"/>
      <c r="J252" s="70"/>
      <c r="K252" s="65"/>
      <c r="L252" s="66"/>
      <c r="M252" s="18"/>
      <c r="N252" s="19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</row>
    <row r="253" spans="1:75" s="43" customFormat="1" ht="15.5">
      <c r="A253" s="69">
        <f>IF(F253&lt;&gt;"",1+MAX($A$2:A252),"")</f>
        <v>180</v>
      </c>
      <c r="B253" s="91"/>
      <c r="C253" s="68" t="s">
        <v>182</v>
      </c>
      <c r="D253" s="62">
        <v>1</v>
      </c>
      <c r="E253" s="50">
        <v>0</v>
      </c>
      <c r="F253" s="62">
        <f t="shared" si="212"/>
        <v>1</v>
      </c>
      <c r="G253" s="63" t="s">
        <v>16</v>
      </c>
      <c r="H253" s="49">
        <v>1675</v>
      </c>
      <c r="I253" s="51">
        <f t="shared" ref="I253" si="215">H253*F253</f>
        <v>1675</v>
      </c>
      <c r="J253" s="70">
        <v>720</v>
      </c>
      <c r="K253" s="65">
        <f t="shared" ref="K253" si="216">J253*F253</f>
        <v>720</v>
      </c>
      <c r="L253" s="66">
        <f t="shared" ref="L253" si="217">K253+I253</f>
        <v>2395</v>
      </c>
      <c r="M253" s="18"/>
      <c r="N253" s="19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</row>
    <row r="254" spans="1:75" s="43" customFormat="1" ht="15.5">
      <c r="A254" s="69" t="str">
        <f>IF(F254&lt;&gt;"",1+MAX($A$2:A253),"")</f>
        <v/>
      </c>
      <c r="B254" s="34"/>
      <c r="C254" s="16"/>
      <c r="D254" s="62"/>
      <c r="E254" s="50"/>
      <c r="F254" s="62"/>
      <c r="G254" s="63"/>
      <c r="H254" s="49"/>
      <c r="I254" s="51"/>
      <c r="J254" s="64"/>
      <c r="K254" s="65"/>
      <c r="L254" s="66"/>
      <c r="M254" s="18"/>
      <c r="N254" s="19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</row>
    <row r="255" spans="1:75" s="44" customFormat="1" ht="18">
      <c r="A255" s="88" t="s">
        <v>188</v>
      </c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61">
        <f>SUM(L256:L259)</f>
        <v>23871.077999999998</v>
      </c>
      <c r="O255" s="2"/>
      <c r="P255" s="2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</row>
    <row r="256" spans="1:75" s="43" customFormat="1" ht="15.5">
      <c r="A256" s="69" t="str">
        <f>IF(F256&lt;&gt;"",1+MAX($A$2:A255),"")</f>
        <v/>
      </c>
      <c r="B256" s="34"/>
      <c r="C256" s="16"/>
      <c r="D256" s="62"/>
      <c r="E256" s="50"/>
      <c r="F256" s="62"/>
      <c r="G256" s="63"/>
      <c r="H256" s="49"/>
      <c r="I256" s="51"/>
      <c r="J256" s="64"/>
      <c r="K256" s="65"/>
      <c r="L256" s="66"/>
      <c r="M256" s="18"/>
      <c r="N256" s="19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</row>
    <row r="257" spans="1:75" s="43" customFormat="1" ht="15.5">
      <c r="A257" s="69" t="str">
        <f>IF(F257&lt;&gt;"",1+MAX($A$2:A256),"")</f>
        <v/>
      </c>
      <c r="B257" s="90" t="s">
        <v>35</v>
      </c>
      <c r="C257" s="67" t="s">
        <v>190</v>
      </c>
      <c r="D257" s="62"/>
      <c r="E257" s="50"/>
      <c r="F257" s="62"/>
      <c r="G257" s="63"/>
      <c r="H257" s="49"/>
      <c r="I257" s="51"/>
      <c r="J257" s="70"/>
      <c r="K257" s="65"/>
      <c r="L257" s="66"/>
      <c r="M257" s="18"/>
      <c r="N257" s="19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</row>
    <row r="258" spans="1:75" s="43" customFormat="1" ht="15.5">
      <c r="A258" s="69">
        <f>IF(F258&lt;&gt;"",1+MAX($A$2:A257),"")</f>
        <v>181</v>
      </c>
      <c r="B258" s="91"/>
      <c r="C258" s="68" t="s">
        <v>191</v>
      </c>
      <c r="D258" s="62">
        <v>344.46</v>
      </c>
      <c r="E258" s="50">
        <v>0.05</v>
      </c>
      <c r="F258" s="62">
        <f t="shared" ref="F258" si="218">(1+E258)*D258</f>
        <v>361.68299999999999</v>
      </c>
      <c r="G258" s="63" t="s">
        <v>28</v>
      </c>
      <c r="H258" s="49">
        <v>46</v>
      </c>
      <c r="I258" s="51">
        <f t="shared" ref="I258" si="219">H258*F258</f>
        <v>16637.417999999998</v>
      </c>
      <c r="J258" s="70">
        <v>20</v>
      </c>
      <c r="K258" s="65">
        <f t="shared" ref="K258" si="220">J258*F258</f>
        <v>7233.66</v>
      </c>
      <c r="L258" s="66">
        <f t="shared" ref="L258" si="221">K258+I258</f>
        <v>23871.077999999998</v>
      </c>
      <c r="M258" s="18"/>
      <c r="N258" s="19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</row>
    <row r="259" spans="1:75" s="43" customFormat="1" ht="15.5">
      <c r="A259" s="69" t="str">
        <f>IF(F259&lt;&gt;"",1+MAX($A$2:A258),"")</f>
        <v/>
      </c>
      <c r="B259" s="34"/>
      <c r="C259" s="16"/>
      <c r="D259" s="62"/>
      <c r="E259" s="50"/>
      <c r="F259" s="62"/>
      <c r="G259" s="63"/>
      <c r="H259" s="49"/>
      <c r="I259" s="51"/>
      <c r="J259" s="64"/>
      <c r="K259" s="65"/>
      <c r="L259" s="66"/>
      <c r="M259" s="18"/>
      <c r="N259" s="19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</row>
    <row r="260" spans="1:75" s="44" customFormat="1" ht="18">
      <c r="A260" s="88" t="s">
        <v>189</v>
      </c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61">
        <f>SUM(L261:L264)</f>
        <v>60500</v>
      </c>
      <c r="O260" s="2"/>
      <c r="P260" s="2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</row>
    <row r="261" spans="1:75" s="43" customFormat="1" ht="15.5">
      <c r="A261" s="69" t="str">
        <f>IF(F261&lt;&gt;"",1+MAX($A$2:A260),"")</f>
        <v/>
      </c>
      <c r="B261" s="34"/>
      <c r="C261" s="16"/>
      <c r="D261" s="62"/>
      <c r="E261" s="50"/>
      <c r="F261" s="62"/>
      <c r="G261" s="63"/>
      <c r="H261" s="49"/>
      <c r="I261" s="51"/>
      <c r="J261" s="64"/>
      <c r="K261" s="65"/>
      <c r="L261" s="66"/>
      <c r="M261" s="18"/>
      <c r="N261" s="19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</row>
    <row r="262" spans="1:75" s="43" customFormat="1" ht="15.5">
      <c r="A262" s="69" t="str">
        <f>IF(F262&lt;&gt;"",1+MAX($A$2:A261),"")</f>
        <v/>
      </c>
      <c r="B262" s="90" t="s">
        <v>271</v>
      </c>
      <c r="C262" s="67" t="s">
        <v>192</v>
      </c>
      <c r="D262" s="62"/>
      <c r="E262" s="50"/>
      <c r="F262" s="62"/>
      <c r="G262" s="63"/>
      <c r="H262" s="49"/>
      <c r="I262" s="51"/>
      <c r="J262" s="70"/>
      <c r="K262" s="65"/>
      <c r="L262" s="66"/>
      <c r="M262" s="18"/>
      <c r="N262" s="19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</row>
    <row r="263" spans="1:75" s="43" customFormat="1" ht="31">
      <c r="A263" s="69">
        <f>IF(F263&lt;&gt;"",1+MAX($A$2:A262),"")</f>
        <v>182</v>
      </c>
      <c r="B263" s="91"/>
      <c r="C263" s="68" t="s">
        <v>193</v>
      </c>
      <c r="D263" s="62">
        <v>1</v>
      </c>
      <c r="E263" s="50">
        <v>0</v>
      </c>
      <c r="F263" s="62">
        <f t="shared" ref="F263" si="222">(1+E263)*D263</f>
        <v>1</v>
      </c>
      <c r="G263" s="63" t="s">
        <v>16</v>
      </c>
      <c r="H263" s="85">
        <v>44850</v>
      </c>
      <c r="I263" s="51">
        <f t="shared" ref="I263" si="223">H263*F263</f>
        <v>44850</v>
      </c>
      <c r="J263" s="86">
        <v>15650</v>
      </c>
      <c r="K263" s="65">
        <f t="shared" ref="K263" si="224">J263*F263</f>
        <v>15650</v>
      </c>
      <c r="L263" s="66">
        <f t="shared" ref="L263" si="225">K263+I263</f>
        <v>60500</v>
      </c>
      <c r="M263" s="18"/>
      <c r="N263" s="19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</row>
    <row r="264" spans="1:75" s="43" customFormat="1" ht="15.5">
      <c r="A264" s="69" t="str">
        <f>IF(F264&lt;&gt;"",1+MAX($A$2:A263),"")</f>
        <v/>
      </c>
      <c r="B264" s="34"/>
      <c r="C264" s="16"/>
      <c r="D264" s="62"/>
      <c r="E264" s="50"/>
      <c r="F264" s="62"/>
      <c r="G264" s="63"/>
      <c r="H264" s="49"/>
      <c r="I264" s="51"/>
      <c r="J264" s="64"/>
      <c r="K264" s="65"/>
      <c r="L264" s="66"/>
      <c r="M264" s="18"/>
      <c r="N264" s="19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</row>
    <row r="265" spans="1:75" s="44" customFormat="1" ht="18">
      <c r="A265" s="88" t="s">
        <v>33</v>
      </c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61">
        <f>SUM(L266:L275)</f>
        <v>15482</v>
      </c>
      <c r="O265" s="2"/>
      <c r="P265" s="2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</row>
    <row r="266" spans="1:75" s="43" customFormat="1" ht="15.5">
      <c r="A266" s="69" t="str">
        <f>IF(F266&lt;&gt;"",1+MAX($A$2:A265),"")</f>
        <v/>
      </c>
      <c r="B266" s="34"/>
      <c r="C266" s="16"/>
      <c r="D266" s="62"/>
      <c r="E266" s="50"/>
      <c r="F266" s="62"/>
      <c r="G266" s="63"/>
      <c r="H266" s="49"/>
      <c r="I266" s="51"/>
      <c r="J266" s="64"/>
      <c r="K266" s="65"/>
      <c r="L266" s="66"/>
      <c r="M266" s="18"/>
      <c r="N266" s="19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</row>
    <row r="267" spans="1:75" s="43" customFormat="1" ht="15.5">
      <c r="A267" s="69" t="str">
        <f>IF(F267&lt;&gt;"",1+MAX($A$2:A266),"")</f>
        <v/>
      </c>
      <c r="B267" s="90" t="s">
        <v>271</v>
      </c>
      <c r="C267" s="67" t="s">
        <v>200</v>
      </c>
      <c r="D267" s="62"/>
      <c r="E267" s="50"/>
      <c r="F267" s="62"/>
      <c r="G267" s="63"/>
      <c r="H267" s="49"/>
      <c r="I267" s="51"/>
      <c r="J267" s="70"/>
      <c r="K267" s="65"/>
      <c r="L267" s="66"/>
      <c r="M267" s="18"/>
      <c r="N267" s="19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</row>
    <row r="268" spans="1:75" s="43" customFormat="1" ht="15.5">
      <c r="A268" s="69">
        <f>IF(F268&lt;&gt;"",1+MAX($A$2:A267),"")</f>
        <v>183</v>
      </c>
      <c r="B268" s="91"/>
      <c r="C268" s="68" t="s">
        <v>194</v>
      </c>
      <c r="D268" s="62">
        <v>5</v>
      </c>
      <c r="E268" s="50">
        <v>0</v>
      </c>
      <c r="F268" s="62">
        <f t="shared" ref="F268:F272" si="226">(1+E268)*D268</f>
        <v>5</v>
      </c>
      <c r="G268" s="63" t="s">
        <v>16</v>
      </c>
      <c r="H268" s="49">
        <v>645</v>
      </c>
      <c r="I268" s="51">
        <f t="shared" ref="I268:I274" si="227">H268*F268</f>
        <v>3225</v>
      </c>
      <c r="J268" s="70">
        <v>315</v>
      </c>
      <c r="K268" s="65">
        <f t="shared" ref="K268:K274" si="228">J268*F268</f>
        <v>1575</v>
      </c>
      <c r="L268" s="66">
        <f t="shared" ref="L268:L274" si="229">K268+I268</f>
        <v>4800</v>
      </c>
      <c r="M268" s="18"/>
      <c r="N268" s="19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</row>
    <row r="269" spans="1:75" s="43" customFormat="1" ht="15.5">
      <c r="A269" s="69">
        <f>IF(F269&lt;&gt;"",1+MAX($A$2:A268),"")</f>
        <v>184</v>
      </c>
      <c r="B269" s="91"/>
      <c r="C269" s="68" t="s">
        <v>199</v>
      </c>
      <c r="D269" s="62">
        <v>2</v>
      </c>
      <c r="E269" s="50">
        <v>0</v>
      </c>
      <c r="F269" s="62">
        <f>(1+E269)*D269</f>
        <v>2</v>
      </c>
      <c r="G269" s="63" t="s">
        <v>16</v>
      </c>
      <c r="H269" s="49">
        <v>94</v>
      </c>
      <c r="I269" s="51">
        <f t="shared" si="227"/>
        <v>188</v>
      </c>
      <c r="J269" s="70">
        <v>40</v>
      </c>
      <c r="K269" s="65">
        <f t="shared" si="228"/>
        <v>80</v>
      </c>
      <c r="L269" s="66">
        <f t="shared" si="229"/>
        <v>268</v>
      </c>
      <c r="M269" s="18"/>
      <c r="N269" s="19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</row>
    <row r="270" spans="1:75" s="43" customFormat="1" ht="15.5">
      <c r="A270" s="69">
        <f>IF(F270&lt;&gt;"",1+MAX($A$2:A269),"")</f>
        <v>185</v>
      </c>
      <c r="B270" s="91"/>
      <c r="C270" s="68" t="s">
        <v>195</v>
      </c>
      <c r="D270" s="62">
        <v>4</v>
      </c>
      <c r="E270" s="50">
        <v>0</v>
      </c>
      <c r="F270" s="62">
        <f t="shared" si="226"/>
        <v>4</v>
      </c>
      <c r="G270" s="63" t="s">
        <v>16</v>
      </c>
      <c r="H270" s="49">
        <v>765</v>
      </c>
      <c r="I270" s="51">
        <f t="shared" si="227"/>
        <v>3060</v>
      </c>
      <c r="J270" s="70">
        <v>356</v>
      </c>
      <c r="K270" s="65">
        <f t="shared" si="228"/>
        <v>1424</v>
      </c>
      <c r="L270" s="66">
        <f t="shared" si="229"/>
        <v>4484</v>
      </c>
      <c r="M270" s="18"/>
      <c r="N270" s="19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</row>
    <row r="271" spans="1:75" s="43" customFormat="1" ht="15.5">
      <c r="A271" s="69">
        <f>IF(F271&lt;&gt;"",1+MAX($A$2:A270),"")</f>
        <v>186</v>
      </c>
      <c r="B271" s="91"/>
      <c r="C271" s="68" t="s">
        <v>196</v>
      </c>
      <c r="D271" s="62">
        <v>1</v>
      </c>
      <c r="E271" s="50">
        <v>0</v>
      </c>
      <c r="F271" s="62">
        <f t="shared" si="226"/>
        <v>1</v>
      </c>
      <c r="G271" s="63" t="s">
        <v>16</v>
      </c>
      <c r="H271" s="49">
        <v>625</v>
      </c>
      <c r="I271" s="51">
        <f t="shared" si="227"/>
        <v>625</v>
      </c>
      <c r="J271" s="70">
        <v>308</v>
      </c>
      <c r="K271" s="65">
        <f t="shared" si="228"/>
        <v>308</v>
      </c>
      <c r="L271" s="66">
        <f t="shared" si="229"/>
        <v>933</v>
      </c>
      <c r="M271" s="18"/>
      <c r="N271" s="19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</row>
    <row r="272" spans="1:75" s="43" customFormat="1" ht="15.5">
      <c r="A272" s="69">
        <f>IF(F272&lt;&gt;"",1+MAX($A$2:A271),"")</f>
        <v>187</v>
      </c>
      <c r="B272" s="91"/>
      <c r="C272" s="68" t="s">
        <v>197</v>
      </c>
      <c r="D272" s="62">
        <v>1</v>
      </c>
      <c r="E272" s="50">
        <v>0</v>
      </c>
      <c r="F272" s="62">
        <f t="shared" si="226"/>
        <v>1</v>
      </c>
      <c r="G272" s="63" t="s">
        <v>16</v>
      </c>
      <c r="H272" s="49">
        <v>740</v>
      </c>
      <c r="I272" s="51">
        <f t="shared" si="227"/>
        <v>740</v>
      </c>
      <c r="J272" s="70">
        <v>342</v>
      </c>
      <c r="K272" s="65">
        <f t="shared" si="228"/>
        <v>342</v>
      </c>
      <c r="L272" s="66">
        <f t="shared" si="229"/>
        <v>1082</v>
      </c>
      <c r="M272" s="18"/>
      <c r="N272" s="19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</row>
    <row r="273" spans="1:75" s="43" customFormat="1" ht="15.5">
      <c r="A273" s="69" t="str">
        <f>IF(F273&lt;&gt;"",1+MAX($A$2:A272),"")</f>
        <v/>
      </c>
      <c r="B273" s="91"/>
      <c r="C273" s="67" t="s">
        <v>201</v>
      </c>
      <c r="D273" s="62"/>
      <c r="E273" s="50"/>
      <c r="F273" s="62"/>
      <c r="G273" s="63"/>
      <c r="H273" s="49"/>
      <c r="I273" s="51"/>
      <c r="J273" s="70"/>
      <c r="K273" s="65"/>
      <c r="L273" s="66"/>
      <c r="M273" s="18"/>
      <c r="N273" s="19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</row>
    <row r="274" spans="1:75" s="43" customFormat="1" ht="15.5">
      <c r="A274" s="69">
        <f>IF(F274&lt;&gt;"",1+MAX($A$2:A273),"")</f>
        <v>188</v>
      </c>
      <c r="B274" s="91"/>
      <c r="C274" s="68" t="s">
        <v>198</v>
      </c>
      <c r="D274" s="62">
        <v>1</v>
      </c>
      <c r="E274" s="50">
        <v>0</v>
      </c>
      <c r="F274" s="62">
        <f t="shared" ref="F274" si="230">(1+E274)*D274</f>
        <v>1</v>
      </c>
      <c r="G274" s="63" t="s">
        <v>16</v>
      </c>
      <c r="H274" s="49">
        <v>2890</v>
      </c>
      <c r="I274" s="51">
        <f t="shared" si="227"/>
        <v>2890</v>
      </c>
      <c r="J274" s="70">
        <v>1025</v>
      </c>
      <c r="K274" s="65">
        <f t="shared" si="228"/>
        <v>1025</v>
      </c>
      <c r="L274" s="66">
        <f t="shared" si="229"/>
        <v>3915</v>
      </c>
      <c r="M274" s="18"/>
      <c r="N274" s="19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</row>
    <row r="275" spans="1:75" s="43" customFormat="1" ht="15.5">
      <c r="A275" s="69" t="str">
        <f>IF(F275&lt;&gt;"",1+MAX($A$2:A274),"")</f>
        <v/>
      </c>
      <c r="B275" s="34"/>
      <c r="C275" s="16"/>
      <c r="D275" s="62"/>
      <c r="E275" s="50"/>
      <c r="F275" s="62"/>
      <c r="G275" s="63"/>
      <c r="H275" s="49"/>
      <c r="I275" s="51"/>
      <c r="J275" s="64"/>
      <c r="K275" s="65"/>
      <c r="L275" s="66"/>
      <c r="M275" s="18"/>
      <c r="N275" s="19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</row>
    <row r="276" spans="1:75" s="44" customFormat="1" ht="18">
      <c r="A276" s="88" t="s">
        <v>34</v>
      </c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61">
        <f>SUM(L277:L282)</f>
        <v>19985</v>
      </c>
      <c r="O276" s="2"/>
      <c r="P276" s="2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</row>
    <row r="277" spans="1:75" s="43" customFormat="1" ht="15.5">
      <c r="A277" s="69" t="str">
        <f>IF(F277&lt;&gt;"",1+MAX($A$2:A276),"")</f>
        <v/>
      </c>
      <c r="B277" s="34"/>
      <c r="C277" s="16"/>
      <c r="D277" s="62"/>
      <c r="E277" s="50"/>
      <c r="F277" s="62"/>
      <c r="G277" s="63"/>
      <c r="H277" s="49"/>
      <c r="I277" s="51"/>
      <c r="J277" s="64"/>
      <c r="K277" s="65"/>
      <c r="L277" s="66"/>
      <c r="M277" s="18"/>
      <c r="N277" s="19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</row>
    <row r="278" spans="1:75" s="43" customFormat="1" ht="15.5">
      <c r="A278" s="69" t="str">
        <f>IF(F278&lt;&gt;"",1+MAX($A$2:A277),"")</f>
        <v/>
      </c>
      <c r="B278" s="90" t="s">
        <v>35</v>
      </c>
      <c r="C278" s="67" t="s">
        <v>204</v>
      </c>
      <c r="D278" s="62"/>
      <c r="E278" s="50"/>
      <c r="F278" s="62"/>
      <c r="G278" s="63"/>
      <c r="H278" s="49"/>
      <c r="I278" s="51"/>
      <c r="J278" s="70"/>
      <c r="K278" s="65"/>
      <c r="L278" s="66"/>
      <c r="M278" s="18"/>
      <c r="N278" s="19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</row>
    <row r="279" spans="1:75" s="43" customFormat="1" ht="15.5">
      <c r="A279" s="69">
        <f>IF(F279&lt;&gt;"",1+MAX($A$2:A278),"")</f>
        <v>189</v>
      </c>
      <c r="B279" s="91"/>
      <c r="C279" s="68" t="s">
        <v>202</v>
      </c>
      <c r="D279" s="62">
        <v>2</v>
      </c>
      <c r="E279" s="50">
        <v>0</v>
      </c>
      <c r="F279" s="62">
        <f t="shared" ref="F279:F281" si="231">(1+E279)*D279</f>
        <v>2</v>
      </c>
      <c r="G279" s="63" t="s">
        <v>16</v>
      </c>
      <c r="H279" s="49">
        <v>2460</v>
      </c>
      <c r="I279" s="51">
        <f t="shared" ref="I279:I281" si="232">H279*F279</f>
        <v>4920</v>
      </c>
      <c r="J279" s="70">
        <v>1025</v>
      </c>
      <c r="K279" s="65">
        <f t="shared" ref="K279" si="233">J279*F279</f>
        <v>2050</v>
      </c>
      <c r="L279" s="66">
        <f t="shared" ref="L279" si="234">K279+I279</f>
        <v>6970</v>
      </c>
      <c r="M279" s="18"/>
      <c r="N279" s="19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</row>
    <row r="280" spans="1:75" s="43" customFormat="1" ht="15.5">
      <c r="A280" s="69">
        <f>IF(F280&lt;&gt;"",1+MAX($A$2:A279),"")</f>
        <v>190</v>
      </c>
      <c r="B280" s="91"/>
      <c r="C280" s="68" t="s">
        <v>203</v>
      </c>
      <c r="D280" s="62">
        <v>2</v>
      </c>
      <c r="E280" s="50">
        <v>0</v>
      </c>
      <c r="F280" s="62">
        <f t="shared" si="231"/>
        <v>2</v>
      </c>
      <c r="G280" s="63" t="s">
        <v>16</v>
      </c>
      <c r="H280" s="49">
        <v>3875</v>
      </c>
      <c r="I280" s="51">
        <f t="shared" si="232"/>
        <v>7750</v>
      </c>
      <c r="J280" s="70">
        <v>1420</v>
      </c>
      <c r="K280" s="65">
        <f t="shared" ref="K280:K281" si="235">J280*F280</f>
        <v>2840</v>
      </c>
      <c r="L280" s="66">
        <f t="shared" ref="L280:L281" si="236">K280+I280</f>
        <v>10590</v>
      </c>
      <c r="M280" s="18"/>
      <c r="N280" s="19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</row>
    <row r="281" spans="1:75" s="43" customFormat="1" ht="15.5">
      <c r="A281" s="69">
        <f>IF(F281&lt;&gt;"",1+MAX($A$2:A280),"")</f>
        <v>191</v>
      </c>
      <c r="B281" s="83"/>
      <c r="C281" s="68" t="s">
        <v>301</v>
      </c>
      <c r="D281" s="62">
        <v>5</v>
      </c>
      <c r="E281" s="50">
        <v>0</v>
      </c>
      <c r="F281" s="62">
        <f t="shared" si="231"/>
        <v>5</v>
      </c>
      <c r="G281" s="63" t="s">
        <v>16</v>
      </c>
      <c r="H281" s="49">
        <v>350</v>
      </c>
      <c r="I281" s="51">
        <f t="shared" si="232"/>
        <v>1750</v>
      </c>
      <c r="J281" s="70">
        <v>135</v>
      </c>
      <c r="K281" s="65">
        <f t="shared" si="235"/>
        <v>675</v>
      </c>
      <c r="L281" s="66">
        <f t="shared" si="236"/>
        <v>2425</v>
      </c>
      <c r="M281" s="18"/>
      <c r="N281" s="19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</row>
    <row r="282" spans="1:75" s="43" customFormat="1" ht="15.5">
      <c r="A282" s="69" t="str">
        <f>IF(F282&lt;&gt;"",1+MAX($A$2:A281),"")</f>
        <v/>
      </c>
      <c r="B282" s="34"/>
      <c r="C282" s="16"/>
      <c r="D282" s="62"/>
      <c r="E282" s="50"/>
      <c r="F282" s="62"/>
      <c r="G282" s="63"/>
      <c r="H282" s="49"/>
      <c r="I282" s="51"/>
      <c r="J282" s="64"/>
      <c r="K282" s="65"/>
      <c r="L282" s="66"/>
      <c r="M282" s="18"/>
      <c r="N282" s="19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</row>
    <row r="283" spans="1:75" s="44" customFormat="1" ht="18">
      <c r="A283" s="88" t="s">
        <v>275</v>
      </c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61">
        <f>SUM(L284:L325)</f>
        <v>73902</v>
      </c>
      <c r="O283" s="2"/>
      <c r="P283" s="2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</row>
    <row r="284" spans="1:75" s="43" customFormat="1" ht="15.5">
      <c r="A284" s="69" t="str">
        <f>IF(F284&lt;&gt;"",1+MAX($A$2:A283),"")</f>
        <v/>
      </c>
      <c r="B284" s="34"/>
      <c r="C284" s="16"/>
      <c r="D284" s="62"/>
      <c r="E284" s="50"/>
      <c r="F284" s="62"/>
      <c r="G284" s="63"/>
      <c r="H284" s="49"/>
      <c r="I284" s="51"/>
      <c r="J284" s="64"/>
      <c r="K284" s="65"/>
      <c r="L284" s="66"/>
      <c r="M284" s="18"/>
      <c r="N284" s="19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</row>
    <row r="285" spans="1:75" s="43" customFormat="1" ht="15.5">
      <c r="A285" s="69" t="str">
        <f>IF(F285&lt;&gt;"",1+MAX($A$2:A284),"")</f>
        <v/>
      </c>
      <c r="B285" s="87"/>
      <c r="C285" s="84" t="s">
        <v>321</v>
      </c>
      <c r="D285" s="62"/>
      <c r="E285" s="50"/>
      <c r="F285" s="62"/>
      <c r="G285" s="63"/>
      <c r="H285" s="49"/>
      <c r="I285" s="51"/>
      <c r="J285" s="70"/>
      <c r="K285" s="65"/>
      <c r="L285" s="66"/>
      <c r="M285" s="18"/>
      <c r="N285" s="19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</row>
    <row r="286" spans="1:75" s="43" customFormat="1" ht="15.5">
      <c r="A286" s="69">
        <f>IF(F286&lt;&gt;"",1+MAX($A$2:A285),"")</f>
        <v>192</v>
      </c>
      <c r="B286" s="87"/>
      <c r="C286" s="68" t="s">
        <v>322</v>
      </c>
      <c r="D286" s="62">
        <v>1</v>
      </c>
      <c r="E286" s="50">
        <v>0</v>
      </c>
      <c r="F286" s="62">
        <f t="shared" ref="F286" si="237">(1+E286)*D286</f>
        <v>1</v>
      </c>
      <c r="G286" s="63" t="s">
        <v>30</v>
      </c>
      <c r="H286" s="49">
        <v>5000</v>
      </c>
      <c r="I286" s="51">
        <f t="shared" ref="I286" si="238">H286*F286</f>
        <v>5000</v>
      </c>
      <c r="J286" s="70">
        <v>7000</v>
      </c>
      <c r="K286" s="65">
        <f t="shared" ref="K286" si="239">J286*F286</f>
        <v>7000</v>
      </c>
      <c r="L286" s="66">
        <f t="shared" ref="L286" si="240">K286+I286</f>
        <v>12000</v>
      </c>
      <c r="M286" s="18"/>
      <c r="N286" s="19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</row>
    <row r="287" spans="1:75" s="43" customFormat="1" ht="15.5">
      <c r="A287" s="69" t="str">
        <f>IF(F287&lt;&gt;"",1+MAX($A$2:A286),"")</f>
        <v/>
      </c>
      <c r="B287" s="96" t="s">
        <v>320</v>
      </c>
      <c r="C287" s="84" t="s">
        <v>276</v>
      </c>
      <c r="D287" s="62"/>
      <c r="E287" s="50"/>
      <c r="F287" s="62"/>
      <c r="G287" s="63"/>
      <c r="H287" s="49"/>
      <c r="I287" s="51"/>
      <c r="J287" s="70"/>
      <c r="K287" s="65"/>
      <c r="L287" s="66"/>
      <c r="M287" s="18"/>
      <c r="N287" s="19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</row>
    <row r="288" spans="1:75" s="43" customFormat="1" ht="15.5">
      <c r="A288" s="69">
        <f>IF(F288&lt;&gt;"",1+MAX($A$2:A287),"")</f>
        <v>193</v>
      </c>
      <c r="B288" s="91"/>
      <c r="C288" s="68" t="s">
        <v>277</v>
      </c>
      <c r="D288" s="62">
        <v>15</v>
      </c>
      <c r="E288" s="50">
        <v>0</v>
      </c>
      <c r="F288" s="62">
        <f t="shared" ref="F288:F292" si="241">(1+E288)*D288</f>
        <v>15</v>
      </c>
      <c r="G288" s="63" t="s">
        <v>16</v>
      </c>
      <c r="H288" s="49">
        <v>59</v>
      </c>
      <c r="I288" s="51">
        <f t="shared" ref="I288:I302" si="242">H288*F288</f>
        <v>885</v>
      </c>
      <c r="J288" s="70">
        <v>41</v>
      </c>
      <c r="K288" s="65">
        <f t="shared" ref="K288" si="243">J288*F288</f>
        <v>615</v>
      </c>
      <c r="L288" s="66">
        <f t="shared" ref="L288" si="244">K288+I288</f>
        <v>1500</v>
      </c>
      <c r="M288" s="18"/>
      <c r="N288" s="19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</row>
    <row r="289" spans="1:75" s="43" customFormat="1" ht="15.5">
      <c r="A289" s="69">
        <f>IF(F289&lt;&gt;"",1+MAX($A$2:A288),"")</f>
        <v>194</v>
      </c>
      <c r="B289" s="91"/>
      <c r="C289" s="68" t="s">
        <v>278</v>
      </c>
      <c r="D289" s="62">
        <v>7</v>
      </c>
      <c r="E289" s="50">
        <v>0</v>
      </c>
      <c r="F289" s="62">
        <f t="shared" si="241"/>
        <v>7</v>
      </c>
      <c r="G289" s="63" t="s">
        <v>16</v>
      </c>
      <c r="H289" s="49">
        <v>74</v>
      </c>
      <c r="I289" s="51">
        <f t="shared" si="242"/>
        <v>518</v>
      </c>
      <c r="J289" s="70">
        <v>50</v>
      </c>
      <c r="K289" s="65">
        <f t="shared" ref="K289:K301" si="245">J289*F289</f>
        <v>350</v>
      </c>
      <c r="L289" s="66">
        <f t="shared" ref="L289:L301" si="246">K289+I289</f>
        <v>868</v>
      </c>
      <c r="M289" s="18"/>
      <c r="N289" s="19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</row>
    <row r="290" spans="1:75" s="43" customFormat="1" ht="15.5">
      <c r="A290" s="69">
        <f>IF(F290&lt;&gt;"",1+MAX($A$2:A289),"")</f>
        <v>195</v>
      </c>
      <c r="B290" s="91"/>
      <c r="C290" s="68" t="s">
        <v>279</v>
      </c>
      <c r="D290" s="62">
        <v>34</v>
      </c>
      <c r="E290" s="50">
        <v>0</v>
      </c>
      <c r="F290" s="62">
        <f t="shared" si="241"/>
        <v>34</v>
      </c>
      <c r="G290" s="63" t="s">
        <v>16</v>
      </c>
      <c r="H290" s="49">
        <v>17</v>
      </c>
      <c r="I290" s="51">
        <f t="shared" si="242"/>
        <v>578</v>
      </c>
      <c r="J290" s="70">
        <v>52</v>
      </c>
      <c r="K290" s="65">
        <f t="shared" si="245"/>
        <v>1768</v>
      </c>
      <c r="L290" s="66">
        <f t="shared" si="246"/>
        <v>2346</v>
      </c>
      <c r="M290" s="18"/>
      <c r="N290" s="19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</row>
    <row r="291" spans="1:75" s="43" customFormat="1" ht="15.5">
      <c r="A291" s="69">
        <f>IF(F291&lt;&gt;"",1+MAX($A$2:A290),"")</f>
        <v>196</v>
      </c>
      <c r="B291" s="91"/>
      <c r="C291" s="68" t="s">
        <v>280</v>
      </c>
      <c r="D291" s="62">
        <v>6</v>
      </c>
      <c r="E291" s="50">
        <v>0</v>
      </c>
      <c r="F291" s="62">
        <f t="shared" si="241"/>
        <v>6</v>
      </c>
      <c r="G291" s="63" t="s">
        <v>16</v>
      </c>
      <c r="H291" s="49">
        <v>14</v>
      </c>
      <c r="I291" s="51">
        <f t="shared" si="242"/>
        <v>84</v>
      </c>
      <c r="J291" s="70">
        <v>44</v>
      </c>
      <c r="K291" s="65">
        <f t="shared" si="245"/>
        <v>264</v>
      </c>
      <c r="L291" s="66">
        <f t="shared" si="246"/>
        <v>348</v>
      </c>
      <c r="M291" s="18"/>
      <c r="N291" s="19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</row>
    <row r="292" spans="1:75" s="43" customFormat="1" ht="15.5">
      <c r="A292" s="69">
        <f>IF(F292&lt;&gt;"",1+MAX($A$2:A291),"")</f>
        <v>197</v>
      </c>
      <c r="B292" s="91"/>
      <c r="C292" s="68" t="s">
        <v>281</v>
      </c>
      <c r="D292" s="62">
        <v>4</v>
      </c>
      <c r="E292" s="50">
        <v>0</v>
      </c>
      <c r="F292" s="62">
        <f t="shared" si="241"/>
        <v>4</v>
      </c>
      <c r="G292" s="63" t="s">
        <v>16</v>
      </c>
      <c r="H292" s="49">
        <v>30</v>
      </c>
      <c r="I292" s="51">
        <f t="shared" si="242"/>
        <v>120</v>
      </c>
      <c r="J292" s="70">
        <v>95</v>
      </c>
      <c r="K292" s="65">
        <f t="shared" si="245"/>
        <v>380</v>
      </c>
      <c r="L292" s="66">
        <f t="shared" si="246"/>
        <v>500</v>
      </c>
      <c r="M292" s="18"/>
      <c r="N292" s="19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</row>
    <row r="293" spans="1:75" s="43" customFormat="1" ht="15.5">
      <c r="A293" s="69" t="str">
        <f>IF(F293&lt;&gt;"",1+MAX($A$2:A292),"")</f>
        <v/>
      </c>
      <c r="B293" s="91"/>
      <c r="C293" s="84" t="s">
        <v>282</v>
      </c>
      <c r="D293" s="62"/>
      <c r="E293" s="50"/>
      <c r="F293" s="62"/>
      <c r="G293" s="63"/>
      <c r="H293" s="49"/>
      <c r="I293" s="51"/>
      <c r="J293" s="70"/>
      <c r="K293" s="65"/>
      <c r="L293" s="66"/>
      <c r="M293" s="18"/>
      <c r="N293" s="19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</row>
    <row r="294" spans="1:75" s="43" customFormat="1" ht="15.5">
      <c r="A294" s="69">
        <f>IF(F294&lt;&gt;"",1+MAX($A$2:A293),"")</f>
        <v>198</v>
      </c>
      <c r="B294" s="91"/>
      <c r="C294" s="68" t="s">
        <v>283</v>
      </c>
      <c r="D294" s="62">
        <v>61</v>
      </c>
      <c r="E294" s="50">
        <v>0</v>
      </c>
      <c r="F294" s="62">
        <f t="shared" ref="F294:F302" si="247">(1+E294)*D294</f>
        <v>61</v>
      </c>
      <c r="G294" s="63" t="s">
        <v>16</v>
      </c>
      <c r="H294" s="49">
        <v>140</v>
      </c>
      <c r="I294" s="51">
        <f t="shared" si="242"/>
        <v>8540</v>
      </c>
      <c r="J294" s="70">
        <v>118</v>
      </c>
      <c r="K294" s="65">
        <f t="shared" si="245"/>
        <v>7198</v>
      </c>
      <c r="L294" s="66">
        <f t="shared" si="246"/>
        <v>15738</v>
      </c>
      <c r="M294" s="18"/>
      <c r="N294" s="19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</row>
    <row r="295" spans="1:75" s="43" customFormat="1" ht="15.5">
      <c r="A295" s="69">
        <f>IF(F295&lt;&gt;"",1+MAX($A$2:A294),"")</f>
        <v>199</v>
      </c>
      <c r="B295" s="91"/>
      <c r="C295" s="68" t="s">
        <v>284</v>
      </c>
      <c r="D295" s="62">
        <v>8</v>
      </c>
      <c r="E295" s="50">
        <v>0</v>
      </c>
      <c r="F295" s="62">
        <f t="shared" si="247"/>
        <v>8</v>
      </c>
      <c r="G295" s="63" t="s">
        <v>16</v>
      </c>
      <c r="H295" s="49">
        <v>168</v>
      </c>
      <c r="I295" s="51">
        <f t="shared" si="242"/>
        <v>1344</v>
      </c>
      <c r="J295" s="70">
        <v>129</v>
      </c>
      <c r="K295" s="65">
        <f t="shared" si="245"/>
        <v>1032</v>
      </c>
      <c r="L295" s="66">
        <f t="shared" si="246"/>
        <v>2376</v>
      </c>
      <c r="M295" s="18"/>
      <c r="N295" s="19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</row>
    <row r="296" spans="1:75" s="43" customFormat="1" ht="15.5">
      <c r="A296" s="69">
        <f>IF(F296&lt;&gt;"",1+MAX($A$2:A295),"")</f>
        <v>200</v>
      </c>
      <c r="B296" s="91"/>
      <c r="C296" s="68" t="s">
        <v>285</v>
      </c>
      <c r="D296" s="62">
        <v>3</v>
      </c>
      <c r="E296" s="50">
        <v>0</v>
      </c>
      <c r="F296" s="62">
        <f t="shared" si="247"/>
        <v>3</v>
      </c>
      <c r="G296" s="63" t="s">
        <v>16</v>
      </c>
      <c r="H296" s="49">
        <v>152</v>
      </c>
      <c r="I296" s="51">
        <f t="shared" si="242"/>
        <v>456</v>
      </c>
      <c r="J296" s="70">
        <v>122</v>
      </c>
      <c r="K296" s="65">
        <f t="shared" si="245"/>
        <v>366</v>
      </c>
      <c r="L296" s="66">
        <f t="shared" si="246"/>
        <v>822</v>
      </c>
      <c r="M296" s="18"/>
      <c r="N296" s="19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</row>
    <row r="297" spans="1:75" s="43" customFormat="1" ht="15.5">
      <c r="A297" s="69">
        <f>IF(F297&lt;&gt;"",1+MAX($A$2:A296),"")</f>
        <v>201</v>
      </c>
      <c r="B297" s="91"/>
      <c r="C297" s="68" t="s">
        <v>286</v>
      </c>
      <c r="D297" s="62">
        <v>9</v>
      </c>
      <c r="E297" s="50">
        <v>0</v>
      </c>
      <c r="F297" s="62">
        <f t="shared" si="247"/>
        <v>9</v>
      </c>
      <c r="G297" s="63" t="s">
        <v>16</v>
      </c>
      <c r="H297" s="49">
        <v>140</v>
      </c>
      <c r="I297" s="51">
        <f t="shared" si="242"/>
        <v>1260</v>
      </c>
      <c r="J297" s="70">
        <v>118</v>
      </c>
      <c r="K297" s="65">
        <f t="shared" si="245"/>
        <v>1062</v>
      </c>
      <c r="L297" s="66">
        <f t="shared" si="246"/>
        <v>2322</v>
      </c>
      <c r="M297" s="18"/>
      <c r="N297" s="19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</row>
    <row r="298" spans="1:75" s="43" customFormat="1" ht="15.5">
      <c r="A298" s="69">
        <f>IF(F298&lt;&gt;"",1+MAX($A$2:A297),"")</f>
        <v>202</v>
      </c>
      <c r="B298" s="91"/>
      <c r="C298" s="68" t="s">
        <v>287</v>
      </c>
      <c r="D298" s="62">
        <v>2</v>
      </c>
      <c r="E298" s="50">
        <v>0</v>
      </c>
      <c r="F298" s="62">
        <f t="shared" si="247"/>
        <v>2</v>
      </c>
      <c r="G298" s="63" t="s">
        <v>16</v>
      </c>
      <c r="H298" s="49">
        <v>158</v>
      </c>
      <c r="I298" s="51">
        <f t="shared" si="242"/>
        <v>316</v>
      </c>
      <c r="J298" s="70">
        <v>125</v>
      </c>
      <c r="K298" s="65">
        <f t="shared" si="245"/>
        <v>250</v>
      </c>
      <c r="L298" s="66">
        <f t="shared" si="246"/>
        <v>566</v>
      </c>
      <c r="M298" s="18"/>
      <c r="N298" s="19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</row>
    <row r="299" spans="1:75" s="43" customFormat="1" ht="15.5">
      <c r="A299" s="69">
        <f>IF(F299&lt;&gt;"",1+MAX($A$2:A298),"")</f>
        <v>203</v>
      </c>
      <c r="B299" s="91"/>
      <c r="C299" s="68" t="s">
        <v>288</v>
      </c>
      <c r="D299" s="62">
        <v>1</v>
      </c>
      <c r="E299" s="50">
        <v>0</v>
      </c>
      <c r="F299" s="62">
        <f t="shared" si="247"/>
        <v>1</v>
      </c>
      <c r="G299" s="63" t="s">
        <v>16</v>
      </c>
      <c r="H299" s="49">
        <v>175</v>
      </c>
      <c r="I299" s="51">
        <f t="shared" si="242"/>
        <v>175</v>
      </c>
      <c r="J299" s="70">
        <v>134</v>
      </c>
      <c r="K299" s="65">
        <f t="shared" si="245"/>
        <v>134</v>
      </c>
      <c r="L299" s="66">
        <f t="shared" si="246"/>
        <v>309</v>
      </c>
      <c r="M299" s="18"/>
      <c r="N299" s="19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</row>
    <row r="300" spans="1:75" s="43" customFormat="1" ht="15.5">
      <c r="A300" s="69">
        <f>IF(F300&lt;&gt;"",1+MAX($A$2:A299),"")</f>
        <v>204</v>
      </c>
      <c r="B300" s="91"/>
      <c r="C300" s="68" t="s">
        <v>289</v>
      </c>
      <c r="D300" s="62">
        <v>3</v>
      </c>
      <c r="E300" s="50">
        <v>0</v>
      </c>
      <c r="F300" s="62">
        <f t="shared" si="247"/>
        <v>3</v>
      </c>
      <c r="G300" s="63" t="s">
        <v>16</v>
      </c>
      <c r="H300" s="49">
        <v>160</v>
      </c>
      <c r="I300" s="51">
        <f t="shared" si="242"/>
        <v>480</v>
      </c>
      <c r="J300" s="70">
        <v>128</v>
      </c>
      <c r="K300" s="65">
        <f t="shared" si="245"/>
        <v>384</v>
      </c>
      <c r="L300" s="66">
        <f t="shared" si="246"/>
        <v>864</v>
      </c>
      <c r="M300" s="18"/>
      <c r="N300" s="19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</row>
    <row r="301" spans="1:75" s="43" customFormat="1" ht="15.5">
      <c r="A301" s="69">
        <f>IF(F301&lt;&gt;"",1+MAX($A$2:A300),"")</f>
        <v>205</v>
      </c>
      <c r="B301" s="91"/>
      <c r="C301" s="68" t="s">
        <v>290</v>
      </c>
      <c r="D301" s="62">
        <v>7</v>
      </c>
      <c r="E301" s="50">
        <v>0</v>
      </c>
      <c r="F301" s="62">
        <f t="shared" si="247"/>
        <v>7</v>
      </c>
      <c r="G301" s="63" t="s">
        <v>16</v>
      </c>
      <c r="H301" s="49">
        <v>645</v>
      </c>
      <c r="I301" s="51">
        <f t="shared" si="242"/>
        <v>4515</v>
      </c>
      <c r="J301" s="70">
        <v>202</v>
      </c>
      <c r="K301" s="65">
        <f t="shared" si="245"/>
        <v>1414</v>
      </c>
      <c r="L301" s="66">
        <f t="shared" si="246"/>
        <v>5929</v>
      </c>
      <c r="M301" s="18"/>
      <c r="N301" s="19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</row>
    <row r="302" spans="1:75" s="43" customFormat="1" ht="15.5">
      <c r="A302" s="69">
        <f>IF(F302&lt;&gt;"",1+MAX($A$2:A301),"")</f>
        <v>206</v>
      </c>
      <c r="B302" s="91"/>
      <c r="C302" s="68" t="s">
        <v>300</v>
      </c>
      <c r="D302" s="62">
        <v>6</v>
      </c>
      <c r="E302" s="50">
        <v>0</v>
      </c>
      <c r="F302" s="62">
        <f t="shared" si="247"/>
        <v>6</v>
      </c>
      <c r="G302" s="63" t="s">
        <v>16</v>
      </c>
      <c r="H302" s="49">
        <v>310</v>
      </c>
      <c r="I302" s="51">
        <f t="shared" si="242"/>
        <v>1860</v>
      </c>
      <c r="J302" s="70">
        <v>125</v>
      </c>
      <c r="K302" s="65">
        <f t="shared" ref="K302" si="248">J302*F302</f>
        <v>750</v>
      </c>
      <c r="L302" s="66">
        <f t="shared" ref="L302" si="249">K302+I302</f>
        <v>2610</v>
      </c>
      <c r="M302" s="18"/>
      <c r="N302" s="19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</row>
    <row r="303" spans="1:75" s="43" customFormat="1" ht="15.5">
      <c r="A303" s="69" t="str">
        <f>IF(F303&lt;&gt;"",1+MAX($A$2:A302),"")</f>
        <v/>
      </c>
      <c r="B303" s="91"/>
      <c r="C303" s="84" t="s">
        <v>291</v>
      </c>
      <c r="D303" s="62"/>
      <c r="E303" s="50"/>
      <c r="F303" s="62"/>
      <c r="G303" s="63"/>
      <c r="H303" s="49"/>
      <c r="I303" s="51"/>
      <c r="J303" s="70"/>
      <c r="K303" s="65"/>
      <c r="L303" s="66"/>
      <c r="M303" s="18"/>
      <c r="N303" s="19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</row>
    <row r="304" spans="1:75" s="43" customFormat="1" ht="15.5">
      <c r="A304" s="69">
        <f>IF(F304&lt;&gt;"",1+MAX($A$2:A303),"")</f>
        <v>207</v>
      </c>
      <c r="B304" s="91"/>
      <c r="C304" s="68" t="s">
        <v>292</v>
      </c>
      <c r="D304" s="62">
        <v>39</v>
      </c>
      <c r="E304" s="50">
        <v>0</v>
      </c>
      <c r="F304" s="62">
        <f t="shared" ref="F304:F308" si="250">(1+E304)*D304</f>
        <v>39</v>
      </c>
      <c r="G304" s="63" t="s">
        <v>16</v>
      </c>
      <c r="H304" s="49">
        <v>12</v>
      </c>
      <c r="I304" s="51">
        <f t="shared" ref="I304:I308" si="251">H304*F304</f>
        <v>468</v>
      </c>
      <c r="J304" s="70">
        <v>49</v>
      </c>
      <c r="K304" s="65">
        <f t="shared" ref="K304:K308" si="252">J304*F304</f>
        <v>1911</v>
      </c>
      <c r="L304" s="66">
        <f t="shared" ref="L304:L308" si="253">K304+I304</f>
        <v>2379</v>
      </c>
      <c r="M304" s="18"/>
      <c r="N304" s="19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</row>
    <row r="305" spans="1:75" s="43" customFormat="1" ht="15.5">
      <c r="A305" s="69">
        <f>IF(F305&lt;&gt;"",1+MAX($A$2:A304),"")</f>
        <v>208</v>
      </c>
      <c r="B305" s="91"/>
      <c r="C305" s="68" t="s">
        <v>293</v>
      </c>
      <c r="D305" s="62">
        <v>17</v>
      </c>
      <c r="E305" s="50">
        <v>0</v>
      </c>
      <c r="F305" s="62">
        <f t="shared" si="250"/>
        <v>17</v>
      </c>
      <c r="G305" s="63" t="s">
        <v>16</v>
      </c>
      <c r="H305" s="49">
        <v>21</v>
      </c>
      <c r="I305" s="51">
        <f t="shared" si="251"/>
        <v>357</v>
      </c>
      <c r="J305" s="70">
        <v>65</v>
      </c>
      <c r="K305" s="65">
        <f t="shared" si="252"/>
        <v>1105</v>
      </c>
      <c r="L305" s="66">
        <f t="shared" si="253"/>
        <v>1462</v>
      </c>
      <c r="M305" s="18"/>
      <c r="N305" s="19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</row>
    <row r="306" spans="1:75" s="43" customFormat="1" ht="15.5">
      <c r="A306" s="69">
        <f>IF(F306&lt;&gt;"",1+MAX($A$2:A305),"")</f>
        <v>209</v>
      </c>
      <c r="B306" s="91"/>
      <c r="C306" s="68" t="s">
        <v>294</v>
      </c>
      <c r="D306" s="62">
        <v>6</v>
      </c>
      <c r="E306" s="50">
        <v>0</v>
      </c>
      <c r="F306" s="62">
        <f t="shared" si="250"/>
        <v>6</v>
      </c>
      <c r="G306" s="63" t="s">
        <v>16</v>
      </c>
      <c r="H306" s="49">
        <v>34</v>
      </c>
      <c r="I306" s="51">
        <f t="shared" si="251"/>
        <v>204</v>
      </c>
      <c r="J306" s="70">
        <v>84</v>
      </c>
      <c r="K306" s="65">
        <f t="shared" si="252"/>
        <v>504</v>
      </c>
      <c r="L306" s="66">
        <f t="shared" si="253"/>
        <v>708</v>
      </c>
      <c r="M306" s="18"/>
      <c r="N306" s="19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</row>
    <row r="307" spans="1:75" s="43" customFormat="1" ht="15.5">
      <c r="A307" s="69">
        <f>IF(F307&lt;&gt;"",1+MAX($A$2:A306),"")</f>
        <v>210</v>
      </c>
      <c r="B307" s="91"/>
      <c r="C307" s="68" t="s">
        <v>295</v>
      </c>
      <c r="D307" s="62">
        <v>4</v>
      </c>
      <c r="E307" s="50">
        <v>0</v>
      </c>
      <c r="F307" s="62">
        <f t="shared" si="250"/>
        <v>4</v>
      </c>
      <c r="G307" s="63" t="s">
        <v>16</v>
      </c>
      <c r="H307" s="49">
        <v>140</v>
      </c>
      <c r="I307" s="51">
        <f t="shared" si="251"/>
        <v>560</v>
      </c>
      <c r="J307" s="70">
        <v>65</v>
      </c>
      <c r="K307" s="65">
        <f t="shared" si="252"/>
        <v>260</v>
      </c>
      <c r="L307" s="66">
        <f t="shared" si="253"/>
        <v>820</v>
      </c>
      <c r="M307" s="18"/>
      <c r="N307" s="19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</row>
    <row r="308" spans="1:75" s="43" customFormat="1" ht="15.5">
      <c r="A308" s="69">
        <f>IF(F308&lt;&gt;"",1+MAX($A$2:A307),"")</f>
        <v>211</v>
      </c>
      <c r="B308" s="91"/>
      <c r="C308" s="68" t="s">
        <v>296</v>
      </c>
      <c r="D308" s="62">
        <v>1</v>
      </c>
      <c r="E308" s="50">
        <v>0</v>
      </c>
      <c r="F308" s="62">
        <f t="shared" si="250"/>
        <v>1</v>
      </c>
      <c r="G308" s="63" t="s">
        <v>16</v>
      </c>
      <c r="H308" s="49">
        <v>42</v>
      </c>
      <c r="I308" s="51">
        <f t="shared" si="251"/>
        <v>42</v>
      </c>
      <c r="J308" s="70">
        <v>84</v>
      </c>
      <c r="K308" s="65">
        <f t="shared" si="252"/>
        <v>84</v>
      </c>
      <c r="L308" s="66">
        <f t="shared" si="253"/>
        <v>126</v>
      </c>
      <c r="M308" s="18"/>
      <c r="N308" s="19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</row>
    <row r="309" spans="1:75" s="43" customFormat="1" ht="15.5">
      <c r="A309" s="69" t="str">
        <f>IF(F309&lt;&gt;"",1+MAX($A$2:A308),"")</f>
        <v/>
      </c>
      <c r="B309" s="91"/>
      <c r="C309" s="84" t="s">
        <v>311</v>
      </c>
      <c r="D309" s="62"/>
      <c r="E309" s="50"/>
      <c r="F309" s="62"/>
      <c r="G309" s="63"/>
      <c r="H309" s="49"/>
      <c r="I309" s="51"/>
      <c r="J309" s="70"/>
      <c r="K309" s="65"/>
      <c r="L309" s="66"/>
      <c r="M309" s="18"/>
      <c r="N309" s="19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</row>
    <row r="310" spans="1:75" s="43" customFormat="1" ht="15.5">
      <c r="A310" s="69">
        <f>IF(F310&lt;&gt;"",1+MAX($A$2:A309),"")</f>
        <v>212</v>
      </c>
      <c r="B310" s="91"/>
      <c r="C310" s="68" t="s">
        <v>307</v>
      </c>
      <c r="D310" s="62">
        <v>1</v>
      </c>
      <c r="E310" s="50">
        <v>0</v>
      </c>
      <c r="F310" s="62">
        <f t="shared" ref="F310" si="254">(1+E310)*D310</f>
        <v>1</v>
      </c>
      <c r="G310" s="63" t="s">
        <v>16</v>
      </c>
      <c r="H310" s="49">
        <v>2160</v>
      </c>
      <c r="I310" s="51">
        <f t="shared" ref="I310" si="255">H310*F310</f>
        <v>2160</v>
      </c>
      <c r="J310" s="70">
        <v>1490</v>
      </c>
      <c r="K310" s="65">
        <f t="shared" ref="K310" si="256">J310*F310</f>
        <v>1490</v>
      </c>
      <c r="L310" s="66">
        <f t="shared" ref="L310" si="257">K310+I310</f>
        <v>3650</v>
      </c>
      <c r="M310" s="18"/>
      <c r="N310" s="19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</row>
    <row r="311" spans="1:75" s="43" customFormat="1" ht="15.5">
      <c r="A311" s="69">
        <f>IF(F311&lt;&gt;"",1+MAX($A$2:A310),"")</f>
        <v>213</v>
      </c>
      <c r="B311" s="91"/>
      <c r="C311" s="68" t="s">
        <v>308</v>
      </c>
      <c r="D311" s="62">
        <v>1</v>
      </c>
      <c r="E311" s="50">
        <v>0</v>
      </c>
      <c r="F311" s="62">
        <f t="shared" ref="F311:F313" si="258">(1+E311)*D311</f>
        <v>1</v>
      </c>
      <c r="G311" s="63" t="s">
        <v>16</v>
      </c>
      <c r="H311" s="49">
        <v>2160</v>
      </c>
      <c r="I311" s="51">
        <f t="shared" ref="I311:I313" si="259">H311*F311</f>
        <v>2160</v>
      </c>
      <c r="J311" s="70">
        <v>1490</v>
      </c>
      <c r="K311" s="65">
        <f t="shared" ref="K311:K313" si="260">J311*F311</f>
        <v>1490</v>
      </c>
      <c r="L311" s="66">
        <f t="shared" ref="L311:L313" si="261">K311+I311</f>
        <v>3650</v>
      </c>
      <c r="M311" s="18"/>
      <c r="N311" s="19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</row>
    <row r="312" spans="1:75" s="43" customFormat="1" ht="15.5">
      <c r="A312" s="69">
        <f>IF(F312&lt;&gt;"",1+MAX($A$2:A311),"")</f>
        <v>214</v>
      </c>
      <c r="B312" s="91"/>
      <c r="C312" s="68" t="s">
        <v>309</v>
      </c>
      <c r="D312" s="62">
        <v>1</v>
      </c>
      <c r="E312" s="50">
        <v>0</v>
      </c>
      <c r="F312" s="62">
        <f t="shared" si="258"/>
        <v>1</v>
      </c>
      <c r="G312" s="63" t="s">
        <v>16</v>
      </c>
      <c r="H312" s="49">
        <v>1750</v>
      </c>
      <c r="I312" s="51">
        <f t="shared" si="259"/>
        <v>1750</v>
      </c>
      <c r="J312" s="70">
        <v>1100</v>
      </c>
      <c r="K312" s="65">
        <f t="shared" si="260"/>
        <v>1100</v>
      </c>
      <c r="L312" s="66">
        <f t="shared" si="261"/>
        <v>2850</v>
      </c>
      <c r="M312" s="18"/>
      <c r="N312" s="19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</row>
    <row r="313" spans="1:75" s="43" customFormat="1" ht="15.5">
      <c r="A313" s="69">
        <f>IF(F313&lt;&gt;"",1+MAX($A$2:A312),"")</f>
        <v>215</v>
      </c>
      <c r="B313" s="91"/>
      <c r="C313" s="68" t="s">
        <v>310</v>
      </c>
      <c r="D313" s="62">
        <v>1</v>
      </c>
      <c r="E313" s="50">
        <v>0</v>
      </c>
      <c r="F313" s="62">
        <f t="shared" si="258"/>
        <v>1</v>
      </c>
      <c r="G313" s="63" t="s">
        <v>16</v>
      </c>
      <c r="H313" s="49">
        <v>630</v>
      </c>
      <c r="I313" s="51">
        <f t="shared" si="259"/>
        <v>630</v>
      </c>
      <c r="J313" s="70">
        <v>200</v>
      </c>
      <c r="K313" s="65">
        <f t="shared" si="260"/>
        <v>200</v>
      </c>
      <c r="L313" s="66">
        <f t="shared" si="261"/>
        <v>830</v>
      </c>
      <c r="M313" s="18"/>
      <c r="N313" s="19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</row>
    <row r="314" spans="1:75" s="43" customFormat="1" ht="15.5">
      <c r="A314" s="69">
        <f>IF(F314&lt;&gt;"",1+MAX($A$2:A313),"")</f>
        <v>216</v>
      </c>
      <c r="B314" s="91"/>
      <c r="C314" s="68" t="s">
        <v>312</v>
      </c>
      <c r="D314" s="62">
        <v>1</v>
      </c>
      <c r="E314" s="50">
        <v>0</v>
      </c>
      <c r="F314" s="62">
        <f>(1+E314)*D314</f>
        <v>1</v>
      </c>
      <c r="G314" s="63" t="s">
        <v>16</v>
      </c>
      <c r="H314" s="49">
        <v>120</v>
      </c>
      <c r="I314" s="51">
        <f t="shared" ref="I314:I319" si="262">H314*F314</f>
        <v>120</v>
      </c>
      <c r="J314" s="70">
        <v>80</v>
      </c>
      <c r="K314" s="65">
        <f t="shared" ref="K314:K321" si="263">J314*F314</f>
        <v>80</v>
      </c>
      <c r="L314" s="66">
        <f t="shared" ref="L314:L321" si="264">K314+I314</f>
        <v>200</v>
      </c>
      <c r="M314" s="18"/>
      <c r="N314" s="19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</row>
    <row r="315" spans="1:75" s="43" customFormat="1" ht="15.5">
      <c r="A315" s="69">
        <f>IF(F315&lt;&gt;"",1+MAX($A$2:A314),"")</f>
        <v>217</v>
      </c>
      <c r="B315" s="91"/>
      <c r="C315" s="68" t="s">
        <v>313</v>
      </c>
      <c r="D315" s="62">
        <v>2</v>
      </c>
      <c r="E315" s="50">
        <v>0</v>
      </c>
      <c r="F315" s="62">
        <f>(1+E315)*D315</f>
        <v>2</v>
      </c>
      <c r="G315" s="63" t="s">
        <v>16</v>
      </c>
      <c r="H315" s="49">
        <v>48</v>
      </c>
      <c r="I315" s="51">
        <f t="shared" si="262"/>
        <v>96</v>
      </c>
      <c r="J315" s="70">
        <v>70</v>
      </c>
      <c r="K315" s="65">
        <f t="shared" si="263"/>
        <v>140</v>
      </c>
      <c r="L315" s="66">
        <f t="shared" si="264"/>
        <v>236</v>
      </c>
      <c r="M315" s="18"/>
      <c r="N315" s="19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</row>
    <row r="316" spans="1:75" s="43" customFormat="1" ht="15.5">
      <c r="A316" s="69">
        <f>IF(F316&lt;&gt;"",1+MAX($A$2:A315),"")</f>
        <v>218</v>
      </c>
      <c r="B316" s="91"/>
      <c r="C316" s="68" t="s">
        <v>314</v>
      </c>
      <c r="D316" s="62">
        <v>4</v>
      </c>
      <c r="E316" s="50">
        <v>0</v>
      </c>
      <c r="F316" s="62">
        <f t="shared" ref="F316" si="265">(1+E316)*D316</f>
        <v>4</v>
      </c>
      <c r="G316" s="63" t="s">
        <v>16</v>
      </c>
      <c r="H316" s="49">
        <v>40</v>
      </c>
      <c r="I316" s="51">
        <f t="shared" si="262"/>
        <v>160</v>
      </c>
      <c r="J316" s="70">
        <v>65</v>
      </c>
      <c r="K316" s="65">
        <f t="shared" si="263"/>
        <v>260</v>
      </c>
      <c r="L316" s="66">
        <f t="shared" si="264"/>
        <v>420</v>
      </c>
      <c r="M316" s="18"/>
      <c r="N316" s="19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</row>
    <row r="317" spans="1:75" s="43" customFormat="1" ht="15.5">
      <c r="A317" s="69">
        <f>IF(F317&lt;&gt;"",1+MAX($A$2:A316),"")</f>
        <v>219</v>
      </c>
      <c r="B317" s="91"/>
      <c r="C317" s="68" t="s">
        <v>315</v>
      </c>
      <c r="D317" s="62">
        <v>2</v>
      </c>
      <c r="E317" s="50">
        <v>0</v>
      </c>
      <c r="F317" s="62">
        <f>(1+E317)*D317</f>
        <v>2</v>
      </c>
      <c r="G317" s="63" t="s">
        <v>16</v>
      </c>
      <c r="H317" s="49">
        <v>36</v>
      </c>
      <c r="I317" s="51">
        <f t="shared" si="262"/>
        <v>72</v>
      </c>
      <c r="J317" s="70">
        <v>52</v>
      </c>
      <c r="K317" s="65">
        <f t="shared" si="263"/>
        <v>104</v>
      </c>
      <c r="L317" s="66">
        <f t="shared" si="264"/>
        <v>176</v>
      </c>
      <c r="M317" s="18"/>
      <c r="N317" s="19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</row>
    <row r="318" spans="1:75" s="43" customFormat="1" ht="15.5">
      <c r="A318" s="69">
        <f>IF(F318&lt;&gt;"",1+MAX($A$2:A317),"")</f>
        <v>220</v>
      </c>
      <c r="B318" s="91"/>
      <c r="C318" s="68" t="s">
        <v>316</v>
      </c>
      <c r="D318" s="62">
        <v>2</v>
      </c>
      <c r="E318" s="50">
        <v>0</v>
      </c>
      <c r="F318" s="62">
        <f t="shared" ref="F318:F321" si="266">(1+E318)*D318</f>
        <v>2</v>
      </c>
      <c r="G318" s="63" t="s">
        <v>16</v>
      </c>
      <c r="H318" s="49">
        <v>30</v>
      </c>
      <c r="I318" s="51">
        <f t="shared" si="262"/>
        <v>60</v>
      </c>
      <c r="J318" s="70">
        <v>44</v>
      </c>
      <c r="K318" s="65">
        <f t="shared" si="263"/>
        <v>88</v>
      </c>
      <c r="L318" s="66">
        <f t="shared" si="264"/>
        <v>148</v>
      </c>
      <c r="M318" s="18"/>
      <c r="N318" s="19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</row>
    <row r="319" spans="1:75" s="43" customFormat="1" ht="15.5">
      <c r="A319" s="69">
        <f>IF(F319&lt;&gt;"",1+MAX($A$2:A318),"")</f>
        <v>221</v>
      </c>
      <c r="B319" s="91"/>
      <c r="C319" s="68" t="s">
        <v>317</v>
      </c>
      <c r="D319" s="62">
        <v>17</v>
      </c>
      <c r="E319" s="50">
        <v>0</v>
      </c>
      <c r="F319" s="62">
        <f>(1+E319)*D319</f>
        <v>17</v>
      </c>
      <c r="G319" s="63" t="s">
        <v>16</v>
      </c>
      <c r="H319" s="49">
        <v>26</v>
      </c>
      <c r="I319" s="51">
        <f t="shared" si="262"/>
        <v>442</v>
      </c>
      <c r="J319" s="70">
        <v>32</v>
      </c>
      <c r="K319" s="65">
        <f t="shared" si="263"/>
        <v>544</v>
      </c>
      <c r="L319" s="66">
        <f t="shared" si="264"/>
        <v>986</v>
      </c>
      <c r="M319" s="18"/>
      <c r="N319" s="19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</row>
    <row r="320" spans="1:75" s="43" customFormat="1" ht="15.5">
      <c r="A320" s="69">
        <f>IF(F320&lt;&gt;"",1+MAX($A$2:A319),"")</f>
        <v>222</v>
      </c>
      <c r="B320" s="91"/>
      <c r="C320" s="68" t="s">
        <v>318</v>
      </c>
      <c r="D320" s="62">
        <v>12</v>
      </c>
      <c r="E320" s="50">
        <v>0</v>
      </c>
      <c r="F320" s="62">
        <f t="shared" si="266"/>
        <v>12</v>
      </c>
      <c r="G320" s="63" t="s">
        <v>16</v>
      </c>
      <c r="H320" s="49">
        <v>20</v>
      </c>
      <c r="I320" s="51">
        <f t="shared" ref="I320:I321" si="267">H320*F320</f>
        <v>240</v>
      </c>
      <c r="J320" s="70">
        <v>28</v>
      </c>
      <c r="K320" s="65">
        <f t="shared" si="263"/>
        <v>336</v>
      </c>
      <c r="L320" s="66">
        <f t="shared" si="264"/>
        <v>576</v>
      </c>
      <c r="M320" s="18"/>
      <c r="N320" s="19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</row>
    <row r="321" spans="1:75" s="43" customFormat="1" ht="15.5">
      <c r="A321" s="69">
        <f>IF(F321&lt;&gt;"",1+MAX($A$2:A320),"")</f>
        <v>223</v>
      </c>
      <c r="B321" s="91"/>
      <c r="C321" s="68" t="s">
        <v>319</v>
      </c>
      <c r="D321" s="62">
        <v>1</v>
      </c>
      <c r="E321" s="50">
        <v>0</v>
      </c>
      <c r="F321" s="62">
        <f t="shared" si="266"/>
        <v>1</v>
      </c>
      <c r="G321" s="63" t="s">
        <v>16</v>
      </c>
      <c r="H321" s="49">
        <v>20</v>
      </c>
      <c r="I321" s="51">
        <f t="shared" si="267"/>
        <v>20</v>
      </c>
      <c r="J321" s="70">
        <v>28</v>
      </c>
      <c r="K321" s="65">
        <f t="shared" si="263"/>
        <v>28</v>
      </c>
      <c r="L321" s="66">
        <f t="shared" si="264"/>
        <v>48</v>
      </c>
      <c r="M321" s="18"/>
      <c r="N321" s="19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</row>
    <row r="322" spans="1:75" s="43" customFormat="1" ht="15.5">
      <c r="A322" s="69" t="str">
        <f>IF(F322&lt;&gt;"",1+MAX($A$2:A321),"")</f>
        <v/>
      </c>
      <c r="B322" s="91"/>
      <c r="C322" s="84" t="s">
        <v>297</v>
      </c>
      <c r="D322" s="62"/>
      <c r="E322" s="50"/>
      <c r="F322" s="62"/>
      <c r="G322" s="63"/>
      <c r="H322" s="49"/>
      <c r="I322" s="51"/>
      <c r="J322" s="70"/>
      <c r="K322" s="65"/>
      <c r="L322" s="66"/>
      <c r="M322" s="18"/>
      <c r="N322" s="19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</row>
    <row r="323" spans="1:75" s="43" customFormat="1" ht="15.5">
      <c r="A323" s="69">
        <f>IF(F323&lt;&gt;"",1+MAX($A$2:A322),"")</f>
        <v>224</v>
      </c>
      <c r="B323" s="91"/>
      <c r="C323" s="68" t="s">
        <v>298</v>
      </c>
      <c r="D323" s="62">
        <v>8</v>
      </c>
      <c r="E323" s="50">
        <v>0</v>
      </c>
      <c r="F323" s="62">
        <f t="shared" ref="F323:F324" si="268">(1+E323)*D323</f>
        <v>8</v>
      </c>
      <c r="G323" s="63" t="s">
        <v>16</v>
      </c>
      <c r="H323" s="49">
        <v>425</v>
      </c>
      <c r="I323" s="51">
        <f t="shared" ref="I323:I324" si="269">H323*F323</f>
        <v>3400</v>
      </c>
      <c r="J323" s="70">
        <v>168</v>
      </c>
      <c r="K323" s="65">
        <f t="shared" ref="K323:K324" si="270">J323*F323</f>
        <v>1344</v>
      </c>
      <c r="L323" s="66">
        <f t="shared" ref="L323:L324" si="271">K323+I323</f>
        <v>4744</v>
      </c>
      <c r="M323" s="18"/>
      <c r="N323" s="19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</row>
    <row r="324" spans="1:75" s="43" customFormat="1" ht="15.5">
      <c r="A324" s="69">
        <f>IF(F324&lt;&gt;"",1+MAX($A$2:A323),"")</f>
        <v>225</v>
      </c>
      <c r="B324" s="97"/>
      <c r="C324" s="68" t="s">
        <v>299</v>
      </c>
      <c r="D324" s="62">
        <v>5</v>
      </c>
      <c r="E324" s="50">
        <v>0</v>
      </c>
      <c r="F324" s="62">
        <f t="shared" si="268"/>
        <v>5</v>
      </c>
      <c r="G324" s="63" t="s">
        <v>16</v>
      </c>
      <c r="H324" s="49">
        <v>74</v>
      </c>
      <c r="I324" s="51">
        <f t="shared" si="269"/>
        <v>370</v>
      </c>
      <c r="J324" s="70">
        <v>85</v>
      </c>
      <c r="K324" s="65">
        <f t="shared" si="270"/>
        <v>425</v>
      </c>
      <c r="L324" s="66">
        <f t="shared" si="271"/>
        <v>795</v>
      </c>
      <c r="M324" s="18"/>
      <c r="N324" s="19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</row>
    <row r="325" spans="1:75" s="43" customFormat="1" ht="15.5">
      <c r="A325" s="69" t="str">
        <f>IF(F325&lt;&gt;"",1+MAX($A$2:A324),"")</f>
        <v/>
      </c>
      <c r="B325" s="34"/>
      <c r="C325" s="16"/>
      <c r="D325" s="62"/>
      <c r="E325" s="50"/>
      <c r="F325" s="62"/>
      <c r="G325" s="63"/>
      <c r="H325" s="49"/>
      <c r="I325" s="51"/>
      <c r="J325" s="64"/>
      <c r="K325" s="65"/>
      <c r="L325" s="66"/>
      <c r="M325" s="18"/>
      <c r="N325" s="19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</row>
    <row r="326" spans="1:75" s="44" customFormat="1" ht="18">
      <c r="A326" s="88" t="s">
        <v>25</v>
      </c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61">
        <f>SUM(L327:L330)</f>
        <v>7976.3999999999987</v>
      </c>
      <c r="O326" s="2"/>
      <c r="P326" s="2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</row>
    <row r="327" spans="1:75" s="43" customFormat="1" ht="15.5">
      <c r="A327" s="69" t="str">
        <f>IF(F327&lt;&gt;"",1+MAX($A$2:A326),"")</f>
        <v/>
      </c>
      <c r="B327" s="34"/>
      <c r="C327" s="16"/>
      <c r="D327" s="62"/>
      <c r="E327" s="50"/>
      <c r="F327" s="62"/>
      <c r="G327" s="63"/>
      <c r="H327" s="49"/>
      <c r="I327" s="51"/>
      <c r="J327" s="64"/>
      <c r="K327" s="65"/>
      <c r="L327" s="66"/>
      <c r="M327" s="18"/>
      <c r="N327" s="19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</row>
    <row r="328" spans="1:75" s="43" customFormat="1" ht="15.5">
      <c r="A328" s="69" t="str">
        <f>IF(F328&lt;&gt;"",1+MAX($A$2:A327),"")</f>
        <v/>
      </c>
      <c r="B328" s="96" t="s">
        <v>35</v>
      </c>
      <c r="C328" s="67" t="s">
        <v>205</v>
      </c>
      <c r="D328" s="62"/>
      <c r="E328" s="50"/>
      <c r="F328" s="62"/>
      <c r="G328" s="63"/>
      <c r="H328" s="49"/>
      <c r="I328" s="51"/>
      <c r="J328" s="70"/>
      <c r="K328" s="65"/>
      <c r="L328" s="66"/>
      <c r="M328" s="18"/>
      <c r="N328" s="19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</row>
    <row r="329" spans="1:75" s="43" customFormat="1" ht="15.5">
      <c r="A329" s="69">
        <f>IF(F329&lt;&gt;"",1+MAX($A$2:A328),"")</f>
        <v>226</v>
      </c>
      <c r="B329" s="91"/>
      <c r="C329" s="68" t="s">
        <v>206</v>
      </c>
      <c r="D329" s="62">
        <v>170</v>
      </c>
      <c r="E329" s="50">
        <v>0.15</v>
      </c>
      <c r="F329" s="62">
        <f t="shared" ref="F329:F330" si="272">(1+E329)*D329</f>
        <v>195.49999999999997</v>
      </c>
      <c r="G329" s="63" t="s">
        <v>24</v>
      </c>
      <c r="H329" s="49">
        <v>0</v>
      </c>
      <c r="I329" s="51">
        <f t="shared" ref="I329:I330" si="273">H329*F329</f>
        <v>0</v>
      </c>
      <c r="J329" s="70">
        <v>26</v>
      </c>
      <c r="K329" s="65">
        <f t="shared" ref="K329:K330" si="274">J329*F329</f>
        <v>5082.9999999999991</v>
      </c>
      <c r="L329" s="66">
        <f t="shared" ref="L329:L330" si="275">K329+I329</f>
        <v>5082.9999999999991</v>
      </c>
      <c r="M329" s="18"/>
      <c r="N329" s="19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</row>
    <row r="330" spans="1:75" s="43" customFormat="1" ht="15.5">
      <c r="A330" s="69">
        <f>IF(F330&lt;&gt;"",1+MAX($A$2:A329),"")</f>
        <v>227</v>
      </c>
      <c r="B330" s="91"/>
      <c r="C330" s="68" t="s">
        <v>207</v>
      </c>
      <c r="D330" s="62">
        <v>74</v>
      </c>
      <c r="E330" s="50">
        <v>0.15</v>
      </c>
      <c r="F330" s="62">
        <f t="shared" si="272"/>
        <v>85.1</v>
      </c>
      <c r="G330" s="63" t="s">
        <v>24</v>
      </c>
      <c r="H330" s="49">
        <v>0</v>
      </c>
      <c r="I330" s="51">
        <f t="shared" si="273"/>
        <v>0</v>
      </c>
      <c r="J330" s="70">
        <v>34</v>
      </c>
      <c r="K330" s="65">
        <f t="shared" si="274"/>
        <v>2893.3999999999996</v>
      </c>
      <c r="L330" s="66">
        <f t="shared" si="275"/>
        <v>2893.3999999999996</v>
      </c>
      <c r="M330" s="18"/>
      <c r="N330" s="19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</row>
    <row r="331" spans="1:75" s="43" customFormat="1" ht="15.5">
      <c r="A331" s="15" t="str">
        <f>IF(F331&lt;&gt;"",1+MAX($A$2:A330),"")</f>
        <v/>
      </c>
      <c r="B331" s="34"/>
      <c r="C331" s="16"/>
      <c r="D331" s="62"/>
      <c r="E331" s="50"/>
      <c r="F331" s="62"/>
      <c r="G331" s="63"/>
      <c r="H331" s="49"/>
      <c r="I331" s="51"/>
      <c r="J331" s="70"/>
      <c r="K331" s="65"/>
      <c r="L331" s="66"/>
      <c r="M331" s="18"/>
      <c r="N331" s="19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</row>
    <row r="332" spans="1:75" s="44" customFormat="1" ht="18">
      <c r="A332" s="88" t="s">
        <v>53</v>
      </c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61">
        <f>SUM(L333:L336)</f>
        <v>1869.8909250000002</v>
      </c>
      <c r="O332" s="2"/>
      <c r="P332" s="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</row>
    <row r="333" spans="1:75" s="43" customFormat="1" ht="15.5">
      <c r="A333" s="69" t="str">
        <f>IF(F333&lt;&gt;"",1+MAX($A$2:A332),"")</f>
        <v/>
      </c>
      <c r="B333" s="34"/>
      <c r="C333" s="16"/>
      <c r="D333" s="62"/>
      <c r="E333" s="50"/>
      <c r="F333" s="62"/>
      <c r="G333" s="63"/>
      <c r="H333" s="49"/>
      <c r="I333" s="51"/>
      <c r="J333" s="64"/>
      <c r="K333" s="65"/>
      <c r="L333" s="66"/>
      <c r="M333" s="18"/>
      <c r="N333" s="19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</row>
    <row r="334" spans="1:75" s="43" customFormat="1" ht="15.5">
      <c r="A334" s="69" t="str">
        <f>IF(F334&lt;&gt;"",1+MAX($A$2:A333),"")</f>
        <v/>
      </c>
      <c r="B334" s="90" t="s">
        <v>35</v>
      </c>
      <c r="C334" s="67" t="s">
        <v>208</v>
      </c>
      <c r="D334" s="62"/>
      <c r="E334" s="50"/>
      <c r="F334" s="62"/>
      <c r="G334" s="63"/>
      <c r="H334" s="49"/>
      <c r="I334" s="51"/>
      <c r="J334" s="64"/>
      <c r="K334" s="65"/>
      <c r="L334" s="66"/>
      <c r="M334" s="18"/>
      <c r="N334" s="19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</row>
    <row r="335" spans="1:75" s="43" customFormat="1" ht="15.5">
      <c r="A335" s="69">
        <f>IF(F335&lt;&gt;"",1+MAX($A$2:A334),"")</f>
        <v>228</v>
      </c>
      <c r="B335" s="91"/>
      <c r="C335" s="68" t="s">
        <v>209</v>
      </c>
      <c r="D335" s="62">
        <v>102.75</v>
      </c>
      <c r="E335" s="50">
        <v>0.05</v>
      </c>
      <c r="F335" s="62">
        <f t="shared" ref="F335:F336" si="276">(1+E335)*D335</f>
        <v>107.8875</v>
      </c>
      <c r="G335" s="63" t="s">
        <v>28</v>
      </c>
      <c r="H335" s="49">
        <v>10.65</v>
      </c>
      <c r="I335" s="51">
        <f t="shared" ref="I335:I336" si="277">H335*F335</f>
        <v>1149.0018750000002</v>
      </c>
      <c r="J335" s="70">
        <v>4.28</v>
      </c>
      <c r="K335" s="65">
        <f t="shared" ref="K335:K336" si="278">J335*F335</f>
        <v>461.75850000000003</v>
      </c>
      <c r="L335" s="66">
        <f t="shared" ref="L335:L336" si="279">K335+I335</f>
        <v>1610.7603750000003</v>
      </c>
      <c r="M335" s="18"/>
      <c r="N335" s="19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</row>
    <row r="336" spans="1:75" s="43" customFormat="1" ht="31">
      <c r="A336" s="69">
        <f>IF(F336&lt;&gt;"",1+MAX($A$2:A335),"")</f>
        <v>229</v>
      </c>
      <c r="B336" s="91"/>
      <c r="C336" s="68" t="s">
        <v>210</v>
      </c>
      <c r="D336" s="62">
        <v>20.95</v>
      </c>
      <c r="E336" s="50">
        <v>0.05</v>
      </c>
      <c r="F336" s="62">
        <f t="shared" si="276"/>
        <v>21.997499999999999</v>
      </c>
      <c r="G336" s="63" t="s">
        <v>28</v>
      </c>
      <c r="H336" s="49">
        <v>8.7200000000000006</v>
      </c>
      <c r="I336" s="51">
        <f t="shared" si="277"/>
        <v>191.81819999999999</v>
      </c>
      <c r="J336" s="70">
        <v>3.06</v>
      </c>
      <c r="K336" s="65">
        <f t="shared" si="278"/>
        <v>67.312349999999995</v>
      </c>
      <c r="L336" s="66">
        <f t="shared" si="279"/>
        <v>259.13054999999997</v>
      </c>
      <c r="M336" s="18"/>
      <c r="N336" s="19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</row>
    <row r="337" spans="1:84" s="43" customFormat="1" ht="15.5">
      <c r="A337" s="35"/>
      <c r="B337" s="36"/>
      <c r="C337" s="37"/>
      <c r="D337" s="38"/>
      <c r="E337" s="39"/>
      <c r="F337" s="38"/>
      <c r="G337" s="40"/>
      <c r="H337" s="29"/>
      <c r="I337" s="41"/>
      <c r="J337" s="42"/>
      <c r="K337" s="30"/>
      <c r="L337" s="31"/>
      <c r="M337" s="32"/>
      <c r="N337" s="33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</row>
    <row r="338" spans="1:84" s="43" customFormat="1" ht="16" thickBot="1">
      <c r="A338" s="1"/>
      <c r="B338" s="1"/>
      <c r="C338" s="1"/>
      <c r="D338" s="1"/>
      <c r="E338" s="1"/>
      <c r="F338" s="1"/>
      <c r="G338" s="1"/>
      <c r="H338" s="20"/>
      <c r="I338" s="1"/>
      <c r="J338" s="1"/>
      <c r="K338" s="1"/>
      <c r="L338" s="1"/>
      <c r="M338" s="1"/>
      <c r="N338" s="1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</row>
    <row r="339" spans="1:84" s="44" customFormat="1" ht="16" thickBot="1">
      <c r="A339" s="71" t="s">
        <v>17</v>
      </c>
      <c r="B339" s="72"/>
      <c r="C339" s="73"/>
      <c r="D339" s="73"/>
      <c r="E339" s="73"/>
      <c r="F339" s="73"/>
      <c r="G339" s="73"/>
      <c r="H339" s="73"/>
      <c r="I339" s="73"/>
      <c r="J339" s="74"/>
      <c r="K339" s="74"/>
      <c r="L339" s="74"/>
      <c r="M339" s="74"/>
      <c r="N339" s="75">
        <f>SUM(N7:N337)</f>
        <v>784574.16668200528</v>
      </c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43"/>
      <c r="BY339" s="43"/>
      <c r="BZ339" s="43"/>
      <c r="CA339" s="43"/>
      <c r="CB339" s="43"/>
      <c r="CC339" s="43"/>
      <c r="CD339" s="43"/>
      <c r="CE339" s="43"/>
      <c r="CF339" s="43"/>
    </row>
    <row r="340" spans="1:84" s="44" customFormat="1" ht="16" thickBot="1">
      <c r="A340" s="71" t="s">
        <v>38</v>
      </c>
      <c r="B340" s="72"/>
      <c r="C340" s="73"/>
      <c r="D340" s="74">
        <v>7.0000000000000007E-2</v>
      </c>
      <c r="E340" s="73"/>
      <c r="F340" s="73"/>
      <c r="G340" s="74"/>
      <c r="H340" s="74"/>
      <c r="I340" s="74"/>
      <c r="J340" s="76"/>
      <c r="K340" s="74"/>
      <c r="L340" s="74"/>
      <c r="M340" s="74"/>
      <c r="N340" s="75">
        <f>N339*D340</f>
        <v>54920.191667740371</v>
      </c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43"/>
      <c r="BY340" s="43"/>
      <c r="BZ340" s="43"/>
      <c r="CA340" s="43"/>
      <c r="CB340" s="43"/>
      <c r="CC340" s="43"/>
      <c r="CD340" s="43"/>
      <c r="CE340" s="43"/>
      <c r="CF340" s="43"/>
    </row>
    <row r="341" spans="1:84" s="44" customFormat="1" ht="16" thickBot="1">
      <c r="A341" s="71" t="s">
        <v>18</v>
      </c>
      <c r="B341" s="72"/>
      <c r="C341" s="73"/>
      <c r="D341" s="74">
        <v>0.15</v>
      </c>
      <c r="E341" s="73"/>
      <c r="F341" s="73"/>
      <c r="G341" s="74"/>
      <c r="H341" s="74"/>
      <c r="I341" s="74"/>
      <c r="J341" s="76"/>
      <c r="K341" s="74"/>
      <c r="L341" s="74"/>
      <c r="M341" s="74"/>
      <c r="N341" s="75">
        <f>N339*D341</f>
        <v>117686.12500230079</v>
      </c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43"/>
      <c r="BY341" s="43"/>
      <c r="BZ341" s="43"/>
      <c r="CA341" s="43"/>
      <c r="CB341" s="43"/>
      <c r="CC341" s="43"/>
      <c r="CD341" s="43"/>
      <c r="CE341" s="43"/>
      <c r="CF341" s="43"/>
    </row>
    <row r="342" spans="1:84" s="44" customFormat="1" ht="16" thickBot="1">
      <c r="A342" s="71" t="s">
        <v>19</v>
      </c>
      <c r="B342" s="72"/>
      <c r="C342" s="73"/>
      <c r="D342" s="74">
        <v>0</v>
      </c>
      <c r="E342" s="73"/>
      <c r="F342" s="73"/>
      <c r="G342" s="74"/>
      <c r="H342" s="74"/>
      <c r="I342" s="74"/>
      <c r="J342" s="76"/>
      <c r="K342" s="74"/>
      <c r="L342" s="74"/>
      <c r="M342" s="74"/>
      <c r="N342" s="75">
        <f>N339*D342</f>
        <v>0</v>
      </c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43"/>
      <c r="BY342" s="43"/>
      <c r="BZ342" s="43"/>
      <c r="CA342" s="43"/>
      <c r="CB342" s="43"/>
      <c r="CC342" s="43"/>
      <c r="CD342" s="43"/>
      <c r="CE342" s="43"/>
      <c r="CF342" s="43"/>
    </row>
    <row r="343" spans="1:84" s="44" customFormat="1" ht="16" thickBot="1">
      <c r="A343" s="71" t="s">
        <v>20</v>
      </c>
      <c r="B343" s="72"/>
      <c r="C343" s="73"/>
      <c r="D343" s="74">
        <v>0.01</v>
      </c>
      <c r="E343" s="73"/>
      <c r="F343" s="73"/>
      <c r="G343" s="74"/>
      <c r="H343" s="74"/>
      <c r="I343" s="74"/>
      <c r="J343" s="76"/>
      <c r="K343" s="74"/>
      <c r="L343" s="74"/>
      <c r="M343" s="74"/>
      <c r="N343" s="75">
        <f>N339*D343</f>
        <v>7845.7416668200531</v>
      </c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43"/>
      <c r="BY343" s="43"/>
      <c r="BZ343" s="43"/>
      <c r="CA343" s="43"/>
      <c r="CB343" s="43"/>
      <c r="CC343" s="43"/>
      <c r="CD343" s="43"/>
      <c r="CE343" s="43"/>
      <c r="CF343" s="43"/>
    </row>
    <row r="344" spans="1:84" s="44" customFormat="1" ht="16" thickBot="1">
      <c r="A344" s="71" t="s">
        <v>21</v>
      </c>
      <c r="B344" s="72"/>
      <c r="C344" s="73"/>
      <c r="D344" s="73"/>
      <c r="E344" s="73"/>
      <c r="F344" s="73"/>
      <c r="G344" s="73"/>
      <c r="H344" s="73"/>
      <c r="I344" s="73"/>
      <c r="J344" s="73"/>
      <c r="K344" s="74"/>
      <c r="L344" s="74"/>
      <c r="M344" s="74"/>
      <c r="N344" s="75">
        <f>SUM(N339:N343)</f>
        <v>965026.22501886648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43"/>
      <c r="BY344" s="43"/>
      <c r="BZ344" s="43"/>
      <c r="CA344" s="43"/>
      <c r="CB344" s="43"/>
      <c r="CC344" s="43"/>
      <c r="CD344" s="43"/>
      <c r="CE344" s="43"/>
      <c r="CF344" s="43"/>
    </row>
    <row r="345" spans="1:84" s="44" customFormat="1" ht="15.5">
      <c r="A345" s="1" t="str">
        <f>IF(F345&lt;&gt;"",1+MAX(#REF!),"")</f>
        <v/>
      </c>
      <c r="B345" s="3"/>
      <c r="C345" s="21"/>
      <c r="D345" s="22"/>
      <c r="E345" s="23"/>
      <c r="F345" s="24"/>
      <c r="G345" s="25"/>
      <c r="H345" s="26"/>
      <c r="I345" s="27"/>
      <c r="J345" s="26"/>
      <c r="K345" s="26"/>
      <c r="L345" s="28"/>
      <c r="M345" s="28"/>
      <c r="N345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43"/>
      <c r="BY345" s="43"/>
      <c r="BZ345" s="43"/>
      <c r="CA345" s="43"/>
      <c r="CB345" s="43"/>
      <c r="CC345" s="43"/>
      <c r="CD345" s="43"/>
      <c r="CE345" s="43"/>
      <c r="CF345" s="43"/>
    </row>
    <row r="346" spans="1:84" s="44" customFormat="1" ht="15.5">
      <c r="A346" s="1" t="str">
        <f>IF(F346&lt;&gt;"",1+MAX($A$345:A345),"")</f>
        <v/>
      </c>
      <c r="B346" s="3"/>
      <c r="C346" s="21"/>
      <c r="D346" s="22"/>
      <c r="E346" s="23"/>
      <c r="F346" s="24"/>
      <c r="G346" s="25"/>
      <c r="H346" s="26"/>
      <c r="I346" s="27"/>
      <c r="J346" s="26"/>
      <c r="K346" s="26"/>
      <c r="L346" s="28"/>
      <c r="M346" s="28"/>
      <c r="N346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43"/>
      <c r="BY346" s="43"/>
      <c r="BZ346" s="43"/>
      <c r="CA346" s="43"/>
      <c r="CB346" s="43"/>
      <c r="CC346" s="43"/>
      <c r="CD346" s="43"/>
      <c r="CE346" s="43"/>
      <c r="CF346" s="43"/>
    </row>
    <row r="347" spans="1:84" s="44" customFormat="1" ht="15.5">
      <c r="A347" s="1" t="str">
        <f>IF(F347&lt;&gt;"",1+MAX($A$345:A346),"")</f>
        <v/>
      </c>
      <c r="B347" s="3"/>
      <c r="C347" s="21"/>
      <c r="D347" s="22"/>
      <c r="E347" s="23"/>
      <c r="F347" s="24"/>
      <c r="G347" s="25"/>
      <c r="H347" s="26"/>
      <c r="I347" s="27"/>
      <c r="J347" s="26"/>
      <c r="K347" s="26"/>
      <c r="L347" s="28"/>
      <c r="M347" s="28"/>
      <c r="N347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43"/>
      <c r="BY347" s="43"/>
      <c r="BZ347" s="43"/>
      <c r="CA347" s="43"/>
      <c r="CB347" s="43"/>
      <c r="CC347" s="43"/>
      <c r="CD347" s="43"/>
      <c r="CE347" s="43"/>
      <c r="CF347" s="43"/>
    </row>
    <row r="348" spans="1:84" s="44" customFormat="1" ht="15.5">
      <c r="A348" s="1" t="str">
        <f>IF(F348&lt;&gt;"",1+MAX($A$345:A347),"")</f>
        <v/>
      </c>
      <c r="B348" s="3"/>
      <c r="C348" s="21"/>
      <c r="D348" s="22"/>
      <c r="E348" s="23"/>
      <c r="F348" s="24"/>
      <c r="G348" s="25"/>
      <c r="H348" s="26"/>
      <c r="I348" s="27"/>
      <c r="J348" s="26"/>
      <c r="K348" s="26"/>
      <c r="L348" s="28"/>
      <c r="M348" s="28"/>
      <c r="N348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43"/>
      <c r="BY348" s="43"/>
      <c r="BZ348" s="43"/>
      <c r="CA348" s="43"/>
      <c r="CB348" s="43"/>
      <c r="CC348" s="43"/>
      <c r="CD348" s="43"/>
      <c r="CE348" s="43"/>
      <c r="CF348" s="43"/>
    </row>
    <row r="349" spans="1:84" s="44" customFormat="1" ht="15.5">
      <c r="A349" s="1" t="str">
        <f>IF(F349&lt;&gt;"",1+MAX($A$345:A348),"")</f>
        <v/>
      </c>
      <c r="B349" s="3"/>
      <c r="C349" s="21"/>
      <c r="D349" s="22"/>
      <c r="E349" s="23"/>
      <c r="F349" s="24"/>
      <c r="G349" s="25"/>
      <c r="H349" s="26"/>
      <c r="I349" s="27"/>
      <c r="J349" s="26"/>
      <c r="K349" s="26"/>
      <c r="L349" s="28"/>
      <c r="M349" s="28"/>
      <c r="N349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43"/>
      <c r="BY349" s="43"/>
      <c r="BZ349" s="43"/>
      <c r="CA349" s="43"/>
      <c r="CB349" s="43"/>
      <c r="CC349" s="43"/>
      <c r="CD349" s="43"/>
      <c r="CE349" s="43"/>
      <c r="CF349" s="43"/>
    </row>
    <row r="350" spans="1:84" s="44" customFormat="1" ht="15.5">
      <c r="A350" s="1" t="str">
        <f>IF(F350&lt;&gt;"",1+MAX($A$345:A349),"")</f>
        <v/>
      </c>
      <c r="B350" s="3"/>
      <c r="C350" s="21"/>
      <c r="D350" s="22"/>
      <c r="E350" s="23"/>
      <c r="F350" s="24"/>
      <c r="G350" s="25"/>
      <c r="H350" s="26"/>
      <c r="I350" s="27"/>
      <c r="J350" s="26"/>
      <c r="K350" s="26"/>
      <c r="L350" s="28"/>
      <c r="M350" s="28"/>
      <c r="N350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43"/>
      <c r="BY350" s="43"/>
      <c r="BZ350" s="43"/>
      <c r="CA350" s="43"/>
      <c r="CB350" s="43"/>
      <c r="CC350" s="43"/>
      <c r="CD350" s="43"/>
      <c r="CE350" s="43"/>
      <c r="CF350" s="43"/>
    </row>
    <row r="351" spans="1:84" s="44" customFormat="1">
      <c r="A351" s="1" t="str">
        <f>IF(F351&lt;&gt;"",1+MAX($A$345:A350),"")</f>
        <v/>
      </c>
      <c r="B351" s="3"/>
      <c r="C351" s="21"/>
      <c r="D351" s="22"/>
      <c r="E351" s="23"/>
      <c r="F351" s="24"/>
      <c r="G351" s="25"/>
      <c r="H351" s="26"/>
      <c r="I351" s="27"/>
      <c r="J351" s="26"/>
      <c r="K351" s="26"/>
      <c r="L351" s="28"/>
      <c r="M351" s="28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84" s="44" customFormat="1">
      <c r="A352" s="1" t="str">
        <f>IF(F352&lt;&gt;"",1+MAX($A$345:A351),"")</f>
        <v/>
      </c>
      <c r="B352" s="3"/>
      <c r="C352" s="21"/>
      <c r="D352" s="22"/>
      <c r="E352" s="23"/>
      <c r="F352" s="24"/>
      <c r="G352" s="25"/>
      <c r="H352" s="26"/>
      <c r="I352" s="27"/>
      <c r="J352" s="26"/>
      <c r="K352" s="26"/>
      <c r="L352" s="28"/>
      <c r="M352" s="28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 s="44" customFormat="1">
      <c r="A353" s="1" t="str">
        <f>IF(F353&lt;&gt;"",1+MAX($A$345:A352),"")</f>
        <v/>
      </c>
      <c r="B353" s="3"/>
      <c r="C353" s="21"/>
      <c r="D353" s="22"/>
      <c r="E353" s="23"/>
      <c r="F353" s="24"/>
      <c r="G353" s="25"/>
      <c r="H353" s="26"/>
      <c r="I353" s="27"/>
      <c r="J353" s="26"/>
      <c r="K353" s="26"/>
      <c r="L353" s="28"/>
      <c r="M353" s="28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 s="44" customFormat="1">
      <c r="A354" s="1" t="str">
        <f>IF(F354&lt;&gt;"",1+MAX($A$345:A353),"")</f>
        <v/>
      </c>
      <c r="B354" s="3"/>
      <c r="C354" s="21"/>
      <c r="D354" s="22"/>
      <c r="E354" s="23"/>
      <c r="F354" s="24"/>
      <c r="G354" s="25"/>
      <c r="H354" s="26"/>
      <c r="I354" s="27"/>
      <c r="J354" s="26"/>
      <c r="K354" s="26"/>
      <c r="L354" s="28"/>
      <c r="M354" s="28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 s="44" customFormat="1">
      <c r="A355" s="1" t="str">
        <f>IF(F355&lt;&gt;"",1+MAX($A$345:A354),"")</f>
        <v/>
      </c>
      <c r="B355" s="3"/>
      <c r="C355" s="21"/>
      <c r="D355" s="22"/>
      <c r="E355" s="23"/>
      <c r="F355" s="24"/>
      <c r="G355" s="25"/>
      <c r="H355" s="26"/>
      <c r="I355" s="27"/>
      <c r="J355" s="26"/>
      <c r="K355" s="26"/>
      <c r="L355" s="28"/>
      <c r="M355" s="28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 s="44" customFormat="1">
      <c r="A356" s="1" t="str">
        <f>IF(F356&lt;&gt;"",1+MAX($A$345:A355),"")</f>
        <v/>
      </c>
      <c r="B356" s="3"/>
      <c r="C356" s="21"/>
      <c r="D356" s="22"/>
      <c r="E356" s="23"/>
      <c r="F356" s="24"/>
      <c r="G356" s="25"/>
      <c r="H356" s="26"/>
      <c r="I356" s="27"/>
      <c r="J356" s="26"/>
      <c r="K356" s="26"/>
      <c r="L356" s="28"/>
      <c r="M356" s="28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 s="44" customFormat="1">
      <c r="A357" s="1" t="str">
        <f>IF(F357&lt;&gt;"",1+MAX($A$345:A356),"")</f>
        <v/>
      </c>
      <c r="B357" s="3"/>
      <c r="C357" s="21"/>
      <c r="D357" s="22"/>
      <c r="E357" s="23"/>
      <c r="F357" s="24"/>
      <c r="G357" s="25"/>
      <c r="H357" s="26"/>
      <c r="I357" s="27"/>
      <c r="J357" s="26"/>
      <c r="K357" s="26"/>
      <c r="L357" s="28"/>
      <c r="M357" s="28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 s="44" customFormat="1">
      <c r="A358" s="1" t="str">
        <f>IF(F358&lt;&gt;"",1+MAX($A$345:A357),"")</f>
        <v/>
      </c>
      <c r="B358" s="3"/>
      <c r="C358" s="21"/>
      <c r="D358" s="22"/>
      <c r="E358" s="23"/>
      <c r="F358" s="24"/>
      <c r="G358" s="25"/>
      <c r="H358" s="26"/>
      <c r="I358" s="27"/>
      <c r="J358" s="26"/>
      <c r="K358" s="28"/>
      <c r="L358" s="28"/>
      <c r="M358" s="2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 s="44" customFormat="1">
      <c r="A359" s="1" t="str">
        <f>IF(F359&lt;&gt;"",1+MAX($A$345:A358),"")</f>
        <v/>
      </c>
      <c r="B359" s="3"/>
      <c r="C359" s="21"/>
      <c r="D359" s="22"/>
      <c r="E359" s="23"/>
      <c r="F359" s="24"/>
      <c r="G359" s="25"/>
      <c r="H359" s="26"/>
      <c r="I359" s="27"/>
      <c r="J359" s="26"/>
      <c r="K359" s="26"/>
      <c r="L359" s="28"/>
      <c r="M359" s="28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 s="44" customFormat="1">
      <c r="A360" s="1" t="str">
        <f>IF(F360&lt;&gt;"",1+MAX($A$345:A359),"")</f>
        <v/>
      </c>
      <c r="B360" s="3"/>
      <c r="C360" s="21"/>
      <c r="D360" s="22"/>
      <c r="E360" s="23"/>
      <c r="F360" s="24"/>
      <c r="G360" s="25"/>
      <c r="H360" s="26"/>
      <c r="I360" s="27"/>
      <c r="J360" s="26"/>
      <c r="K360" s="26"/>
      <c r="L360" s="28"/>
      <c r="M360" s="28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 s="44" customFormat="1">
      <c r="A361" s="1" t="str">
        <f>IF(F361&lt;&gt;"",1+MAX($A$345:A360),"")</f>
        <v/>
      </c>
      <c r="B361" s="3"/>
      <c r="C361" s="21"/>
      <c r="D361" s="22"/>
      <c r="E361" s="23"/>
      <c r="F361" s="24"/>
      <c r="G361" s="25"/>
      <c r="H361" s="26"/>
      <c r="I361" s="27"/>
      <c r="J361" s="26"/>
      <c r="K361" s="26"/>
      <c r="L361" s="28"/>
      <c r="M361" s="28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 s="44" customFormat="1">
      <c r="A362" s="1" t="str">
        <f>IF(F362&lt;&gt;"",1+MAX($A$345:A361),"")</f>
        <v/>
      </c>
      <c r="B362" s="3"/>
      <c r="C362" s="21"/>
      <c r="D362" s="22"/>
      <c r="E362" s="23"/>
      <c r="F362" s="24"/>
      <c r="G362" s="25"/>
      <c r="H362" s="26"/>
      <c r="I362" s="27"/>
      <c r="J362" s="26"/>
      <c r="K362" s="26"/>
      <c r="L362" s="28"/>
      <c r="M362" s="28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 s="44" customFormat="1">
      <c r="A363" s="1" t="str">
        <f>IF(F363&lt;&gt;"",1+MAX($A$345:A362),"")</f>
        <v/>
      </c>
      <c r="B363" s="3"/>
      <c r="C363" s="21"/>
      <c r="D363" s="22"/>
      <c r="E363" s="23"/>
      <c r="F363" s="24"/>
      <c r="G363" s="25"/>
      <c r="H363" s="26"/>
      <c r="I363" s="27"/>
      <c r="J363" s="26"/>
      <c r="K363" s="26"/>
      <c r="L363" s="28"/>
      <c r="M363" s="28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 s="44" customFormat="1">
      <c r="A364" s="1" t="str">
        <f>IF(F364&lt;&gt;"",1+MAX($A$345:A363),"")</f>
        <v/>
      </c>
      <c r="B364" s="3"/>
      <c r="C364" s="21"/>
      <c r="D364" s="22"/>
      <c r="E364" s="23"/>
      <c r="F364" s="24"/>
      <c r="G364" s="25"/>
      <c r="H364" s="26"/>
      <c r="I364" s="27"/>
      <c r="J364" s="26"/>
      <c r="K364" s="26"/>
      <c r="L364" s="28"/>
      <c r="M364" s="28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 s="44" customFormat="1">
      <c r="A365" s="1" t="str">
        <f>IF(F365&lt;&gt;"",1+MAX($A$345:A364),"")</f>
        <v/>
      </c>
      <c r="B365" s="3"/>
      <c r="C365" s="21"/>
      <c r="D365" s="22"/>
      <c r="E365" s="23"/>
      <c r="F365" s="24"/>
      <c r="G365" s="25"/>
      <c r="H365" s="26"/>
      <c r="I365" s="27"/>
      <c r="J365" s="26"/>
      <c r="K365" s="26"/>
      <c r="L365" s="28"/>
      <c r="M365" s="28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 s="44" customFormat="1">
      <c r="A366" s="1" t="str">
        <f>IF(F366&lt;&gt;"",1+MAX($A$345:A365),"")</f>
        <v/>
      </c>
      <c r="B366" s="3"/>
      <c r="C366" s="21"/>
      <c r="D366" s="22"/>
      <c r="E366" s="23"/>
      <c r="F366" s="24"/>
      <c r="G366" s="25"/>
      <c r="H366" s="26"/>
      <c r="I366" s="27"/>
      <c r="J366" s="26"/>
      <c r="K366" s="26"/>
      <c r="L366" s="26"/>
      <c r="M366" s="2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 s="44" customFormat="1">
      <c r="A367" s="1" t="str">
        <f>IF(F367&lt;&gt;"",1+MAX($A$345:A366),"")</f>
        <v/>
      </c>
      <c r="B367" s="3"/>
      <c r="C367" s="21"/>
      <c r="D367" s="22"/>
      <c r="E367" s="23"/>
      <c r="F367" s="24"/>
      <c r="G367" s="25"/>
      <c r="H367" s="26"/>
      <c r="I367" s="27"/>
      <c r="J367" s="26"/>
      <c r="K367" s="26"/>
      <c r="L367" s="26"/>
      <c r="M367" s="26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 s="44" customFormat="1">
      <c r="A368" s="1" t="str">
        <f>IF(F368&lt;&gt;"",1+MAX($A$345:A367),"")</f>
        <v/>
      </c>
      <c r="B368" s="3"/>
      <c r="C368" s="21"/>
      <c r="D368" s="22"/>
      <c r="E368" s="23"/>
      <c r="F368" s="24"/>
      <c r="G368" s="25"/>
      <c r="H368" s="26"/>
      <c r="I368" s="27"/>
      <c r="J368" s="26"/>
      <c r="K368" s="26"/>
      <c r="L368" s="26"/>
      <c r="M368" s="26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 s="44" customFormat="1">
      <c r="A369" s="1" t="str">
        <f>IF(F369&lt;&gt;"",1+MAX($A$345:A368),"")</f>
        <v/>
      </c>
      <c r="B369" s="3"/>
      <c r="C369" s="21"/>
      <c r="D369" s="22"/>
      <c r="E369" s="23"/>
      <c r="F369" s="24"/>
      <c r="G369" s="25"/>
      <c r="H369" s="26"/>
      <c r="I369" s="27"/>
      <c r="J369" s="26"/>
      <c r="K369" s="26"/>
      <c r="L369" s="26"/>
      <c r="M369" s="26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 s="44" customFormat="1">
      <c r="A370" s="1" t="str">
        <f>IF(F370&lt;&gt;"",1+MAX($A$345:A369),"")</f>
        <v/>
      </c>
      <c r="B370" s="3"/>
      <c r="C370" s="21"/>
      <c r="D370" s="22"/>
      <c r="E370" s="23"/>
      <c r="F370" s="24"/>
      <c r="G370" s="25"/>
      <c r="H370" s="26"/>
      <c r="I370" s="27"/>
      <c r="J370" s="26"/>
      <c r="K370" s="26"/>
      <c r="L370" s="26"/>
      <c r="M370" s="26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 s="44" customFormat="1">
      <c r="A371" s="1" t="str">
        <f>IF(F371&lt;&gt;"",1+MAX($A$345:A370),"")</f>
        <v/>
      </c>
      <c r="B371" s="3"/>
      <c r="C371" s="21"/>
      <c r="D371" s="22"/>
      <c r="E371" s="23"/>
      <c r="F371" s="24"/>
      <c r="G371" s="25"/>
      <c r="H371" s="26"/>
      <c r="I371" s="27"/>
      <c r="J371" s="26"/>
      <c r="K371" s="26"/>
      <c r="L371" s="26"/>
      <c r="M371" s="26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 s="44" customFormat="1">
      <c r="A372" s="1" t="str">
        <f>IF(F372&lt;&gt;"",1+MAX($A$345:A371),"")</f>
        <v/>
      </c>
      <c r="B372" s="3"/>
      <c r="C372" s="21"/>
      <c r="D372" s="22"/>
      <c r="E372" s="23"/>
      <c r="F372" s="24"/>
      <c r="G372" s="25"/>
      <c r="H372" s="26"/>
      <c r="I372" s="27"/>
      <c r="J372" s="26"/>
      <c r="K372" s="26"/>
      <c r="L372" s="26"/>
      <c r="M372" s="26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 s="44" customFormat="1">
      <c r="A373" s="1" t="str">
        <f>IF(F373&lt;&gt;"",1+MAX($A$345:A372),"")</f>
        <v/>
      </c>
      <c r="B373" s="3"/>
      <c r="C373" s="21"/>
      <c r="D373" s="22"/>
      <c r="E373" s="23"/>
      <c r="F373" s="24"/>
      <c r="G373" s="25"/>
      <c r="H373" s="26"/>
      <c r="I373" s="27"/>
      <c r="J373" s="26"/>
      <c r="K373" s="26"/>
      <c r="L373" s="26"/>
      <c r="M373" s="26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 s="44" customFormat="1">
      <c r="A374" s="1" t="str">
        <f>IF(F374&lt;&gt;"",1+MAX($A$345:A373),"")</f>
        <v/>
      </c>
      <c r="B374" s="3"/>
      <c r="C374" s="21"/>
      <c r="D374" s="22"/>
      <c r="E374" s="23"/>
      <c r="F374" s="24"/>
      <c r="G374" s="25"/>
      <c r="H374" s="26"/>
      <c r="I374" s="27"/>
      <c r="J374" s="26"/>
      <c r="K374" s="26"/>
      <c r="L374" s="26"/>
      <c r="M374" s="26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 s="44" customFormat="1">
      <c r="A375" s="1" t="str">
        <f>IF(F375&lt;&gt;"",1+MAX($A$345:A374),"")</f>
        <v/>
      </c>
      <c r="B375" s="3"/>
      <c r="C375" s="21"/>
      <c r="D375" s="22"/>
      <c r="E375" s="23"/>
      <c r="F375" s="24"/>
      <c r="G375" s="25"/>
      <c r="H375" s="26"/>
      <c r="I375" s="27"/>
      <c r="J375" s="26"/>
      <c r="K375" s="26"/>
      <c r="L375" s="26"/>
      <c r="M375" s="26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 s="44" customFormat="1">
      <c r="A376" s="1" t="str">
        <f>IF(F376&lt;&gt;"",1+MAX($A$345:A375),"")</f>
        <v/>
      </c>
      <c r="B376" s="3"/>
      <c r="C376" s="21"/>
      <c r="D376" s="22"/>
      <c r="E376" s="23"/>
      <c r="F376" s="24"/>
      <c r="G376" s="25"/>
      <c r="H376" s="26"/>
      <c r="I376" s="27"/>
      <c r="J376" s="26"/>
      <c r="K376" s="26"/>
      <c r="L376" s="26"/>
      <c r="M376" s="2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 s="44" customFormat="1">
      <c r="A377" s="1" t="str">
        <f>IF(F377&lt;&gt;"",1+MAX($A$345:A376),"")</f>
        <v/>
      </c>
      <c r="B377" s="3"/>
      <c r="C377" s="21"/>
      <c r="D377" s="22"/>
      <c r="E377" s="23"/>
      <c r="F377" s="24"/>
      <c r="G377" s="25"/>
      <c r="H377" s="26"/>
      <c r="I377" s="27"/>
      <c r="J377" s="26"/>
      <c r="K377" s="26"/>
      <c r="L377" s="26"/>
      <c r="M377" s="26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 s="44" customFormat="1">
      <c r="A378" s="1" t="str">
        <f>IF(F378&lt;&gt;"",1+MAX($A$345:A377),"")</f>
        <v/>
      </c>
      <c r="B378" s="3"/>
      <c r="C378" s="21"/>
      <c r="D378" s="22"/>
      <c r="E378" s="23"/>
      <c r="F378" s="24"/>
      <c r="G378" s="25"/>
      <c r="H378" s="26"/>
      <c r="I378" s="27"/>
      <c r="J378" s="26"/>
      <c r="K378" s="26"/>
      <c r="L378" s="26"/>
      <c r="M378" s="26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 s="44" customFormat="1">
      <c r="A379" s="1" t="str">
        <f>IF(F379&lt;&gt;"",1+MAX($A$345:A378),"")</f>
        <v/>
      </c>
      <c r="B379" s="3"/>
      <c r="C379" s="21"/>
      <c r="D379" s="22"/>
      <c r="E379" s="23"/>
      <c r="F379" s="24"/>
      <c r="G379" s="25"/>
      <c r="H379" s="26"/>
      <c r="I379" s="27"/>
      <c r="J379" s="26"/>
      <c r="K379" s="26"/>
      <c r="L379" s="26"/>
      <c r="M379" s="26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 s="44" customFormat="1">
      <c r="A380" s="1" t="str">
        <f>IF(F380&lt;&gt;"",1+MAX($A$345:A379),"")</f>
        <v/>
      </c>
      <c r="B380" s="3"/>
      <c r="C380" s="21"/>
      <c r="D380" s="22"/>
      <c r="E380" s="23"/>
      <c r="F380" s="24"/>
      <c r="G380" s="25"/>
      <c r="H380" s="26"/>
      <c r="I380" s="27"/>
      <c r="J380" s="26"/>
      <c r="K380" s="26"/>
      <c r="L380" s="26"/>
      <c r="M380" s="26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 s="44" customFormat="1">
      <c r="A381" s="1" t="str">
        <f>IF(F381&lt;&gt;"",1+MAX($A$345:A380),"")</f>
        <v/>
      </c>
      <c r="B381" s="3"/>
      <c r="C381" s="21"/>
      <c r="D381" s="22"/>
      <c r="E381" s="23"/>
      <c r="F381" s="24"/>
      <c r="G381" s="25"/>
      <c r="H381" s="26"/>
      <c r="I381" s="27"/>
      <c r="J381" s="26"/>
      <c r="K381" s="26"/>
      <c r="L381" s="26"/>
      <c r="M381" s="26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 s="44" customFormat="1">
      <c r="A382" s="1" t="str">
        <f>IF(F382&lt;&gt;"",1+MAX($A$345:A381),"")</f>
        <v/>
      </c>
      <c r="B382" s="3"/>
      <c r="C382" s="4"/>
      <c r="D382" s="5"/>
      <c r="E382"/>
      <c r="F382" s="6"/>
      <c r="G382"/>
      <c r="H382" s="7"/>
      <c r="I382" s="8"/>
      <c r="J382"/>
      <c r="K382"/>
      <c r="L382" s="26"/>
      <c r="M382" s="26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 s="44" customFormat="1">
      <c r="A383" s="1" t="str">
        <f>IF(F383&lt;&gt;"",1+MAX($A$345:A382),"")</f>
        <v/>
      </c>
      <c r="B383" s="3"/>
      <c r="C383" s="4"/>
      <c r="D383" s="5"/>
      <c r="E383"/>
      <c r="F383" s="6"/>
      <c r="G383"/>
      <c r="H383" s="7"/>
      <c r="I383" s="8"/>
      <c r="J383"/>
      <c r="K383"/>
      <c r="L383" s="26"/>
      <c r="M383" s="26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 s="44" customFormat="1">
      <c r="A384" s="1" t="str">
        <f>IF(F384&lt;&gt;"",1+MAX($A$345:A383),"")</f>
        <v/>
      </c>
      <c r="B384" s="3"/>
      <c r="C384" s="4"/>
      <c r="D384" s="5"/>
      <c r="E384"/>
      <c r="F384" s="6"/>
      <c r="G384"/>
      <c r="H384" s="7"/>
      <c r="I384" s="8"/>
      <c r="J384"/>
      <c r="K384"/>
      <c r="L384" s="26"/>
      <c r="M384" s="26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 s="44" customFormat="1">
      <c r="A385" s="1" t="str">
        <f>IF(F385&lt;&gt;"",1+MAX($A$345:A384),"")</f>
        <v/>
      </c>
      <c r="B385" s="3"/>
      <c r="C385" s="4"/>
      <c r="D385" s="5"/>
      <c r="E385"/>
      <c r="F385" s="6"/>
      <c r="G385"/>
      <c r="H385" s="7"/>
      <c r="I385" s="8"/>
      <c r="J385"/>
      <c r="K385"/>
      <c r="L385" s="26"/>
      <c r="M385" s="26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 s="44" customFormat="1">
      <c r="A386" s="1" t="str">
        <f>IF(F386&lt;&gt;"",1+MAX($A$345:A385),"")</f>
        <v/>
      </c>
      <c r="B386" s="3"/>
      <c r="C386" s="4"/>
      <c r="D386" s="5"/>
      <c r="E386"/>
      <c r="F386" s="6"/>
      <c r="G386"/>
      <c r="H386" s="7"/>
      <c r="I386" s="8"/>
      <c r="J386"/>
      <c r="K386"/>
      <c r="L386" s="26"/>
      <c r="M386" s="2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 s="44" customFormat="1">
      <c r="A387" s="1" t="str">
        <f>IF(F387&lt;&gt;"",1+MAX($A$345:A386),"")</f>
        <v/>
      </c>
      <c r="B387" s="3"/>
      <c r="C387" s="4"/>
      <c r="D387" s="5"/>
      <c r="E387"/>
      <c r="F387" s="6"/>
      <c r="G387"/>
      <c r="H387" s="7"/>
      <c r="I387" s="8"/>
      <c r="J387"/>
      <c r="K387"/>
      <c r="L387" s="26"/>
      <c r="M387" s="26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 s="44" customFormat="1">
      <c r="A388" s="1" t="str">
        <f>IF(F388&lt;&gt;"",1+MAX($A$345:A387),"")</f>
        <v/>
      </c>
      <c r="B388" s="3"/>
      <c r="C388" s="4"/>
      <c r="D388" s="5"/>
      <c r="E388"/>
      <c r="F388" s="6"/>
      <c r="G388"/>
      <c r="H388" s="7"/>
      <c r="I388" s="8"/>
      <c r="J388"/>
      <c r="K388"/>
      <c r="L388" s="26"/>
      <c r="M388" s="26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 s="1" t="str">
        <f>IF(F389&lt;&gt;"",1+MAX($A$345:A388),"")</f>
        <v/>
      </c>
      <c r="L389" s="26"/>
      <c r="M389" s="26"/>
    </row>
    <row r="390" spans="1:75">
      <c r="A390" s="1" t="str">
        <f>IF(F390&lt;&gt;"",1+MAX($A$345:A389),"")</f>
        <v/>
      </c>
      <c r="L390" s="26"/>
      <c r="M390" s="26"/>
    </row>
    <row r="391" spans="1:75">
      <c r="A391" s="1" t="str">
        <f>IF(F391&lt;&gt;"",1+MAX($A$345:A390),"")</f>
        <v/>
      </c>
      <c r="L391" s="26"/>
      <c r="M391" s="26"/>
    </row>
    <row r="392" spans="1:75">
      <c r="A392" s="1" t="str">
        <f>IF(F392&lt;&gt;"",1+MAX($A$345:A391),"")</f>
        <v/>
      </c>
      <c r="L392" s="26"/>
      <c r="M392" s="26"/>
    </row>
    <row r="393" spans="1:75">
      <c r="A393" s="1" t="str">
        <f>IF(F393&lt;&gt;"",1+MAX($A$345:A392),"")</f>
        <v/>
      </c>
      <c r="L393" s="26"/>
      <c r="M393" s="26"/>
    </row>
    <row r="394" spans="1:75">
      <c r="A394" s="1" t="str">
        <f>IF(F394&lt;&gt;"",1+MAX($A$345:A393),"")</f>
        <v/>
      </c>
      <c r="L394" s="26"/>
      <c r="M394" s="26"/>
    </row>
    <row r="395" spans="1:75">
      <c r="A395" s="1" t="str">
        <f>IF(F395&lt;&gt;"",1+MAX($A$345:A394),"")</f>
        <v/>
      </c>
      <c r="L395" s="26"/>
      <c r="M395" s="26"/>
    </row>
    <row r="396" spans="1:75">
      <c r="A396" s="1" t="str">
        <f>IF(F396&lt;&gt;"",1+MAX($A$345:A395),"")</f>
        <v/>
      </c>
      <c r="L396" s="26"/>
      <c r="M396" s="26"/>
    </row>
    <row r="397" spans="1:75">
      <c r="A397" s="1" t="str">
        <f>IF(F397&lt;&gt;"",1+MAX($A$345:A396),"")</f>
        <v/>
      </c>
      <c r="L397" s="26"/>
      <c r="M397" s="26"/>
    </row>
    <row r="398" spans="1:75">
      <c r="A398" s="1" t="str">
        <f>IF(F398&lt;&gt;"",1+MAX($A$345:A397),"")</f>
        <v/>
      </c>
      <c r="L398" s="26"/>
      <c r="M398" s="26"/>
    </row>
    <row r="399" spans="1:75">
      <c r="A399" s="1" t="str">
        <f>IF(F399&lt;&gt;"",1+MAX($A$345:A398),"")</f>
        <v/>
      </c>
      <c r="L399" s="26"/>
      <c r="M399" s="26"/>
    </row>
    <row r="400" spans="1:75">
      <c r="A400" s="1" t="str">
        <f>IF(F400&lt;&gt;"",1+MAX($A$345:A399),"")</f>
        <v/>
      </c>
      <c r="L400" s="26"/>
      <c r="M400" s="26"/>
    </row>
    <row r="401" spans="1:13">
      <c r="A401" s="1" t="str">
        <f>IF(F401&lt;&gt;"",1+MAX($A$345:A400),"")</f>
        <v/>
      </c>
      <c r="L401" s="26"/>
      <c r="M401" s="26"/>
    </row>
    <row r="402" spans="1:13">
      <c r="A402" s="1" t="str">
        <f>IF(F402&lt;&gt;"",1+MAX($A$345:A401),"")</f>
        <v/>
      </c>
      <c r="L402" s="26"/>
      <c r="M402" s="26"/>
    </row>
    <row r="403" spans="1:13">
      <c r="A403" s="1" t="str">
        <f>IF(F403&lt;&gt;"",1+MAX($A$345:A402),"")</f>
        <v/>
      </c>
      <c r="L403" s="26"/>
      <c r="M403" s="26"/>
    </row>
    <row r="404" spans="1:13">
      <c r="A404" s="1" t="str">
        <f>IF(F404&lt;&gt;"",1+MAX($A$345:A403),"")</f>
        <v/>
      </c>
      <c r="L404" s="26"/>
      <c r="M404" s="26"/>
    </row>
    <row r="405" spans="1:13">
      <c r="A405" s="1" t="str">
        <f>IF(F405&lt;&gt;"",1+MAX($A$345:A404),"")</f>
        <v/>
      </c>
      <c r="L405" s="26"/>
      <c r="M405" s="26"/>
    </row>
    <row r="406" spans="1:13">
      <c r="A406" s="1" t="str">
        <f>IF(F406&lt;&gt;"",1+MAX($A$345:A405),"")</f>
        <v/>
      </c>
      <c r="L406" s="26"/>
      <c r="M406" s="26"/>
    </row>
    <row r="407" spans="1:13">
      <c r="A407" s="1" t="str">
        <f>IF(F407&lt;&gt;"",1+MAX($A$345:A406),"")</f>
        <v/>
      </c>
      <c r="L407" s="26"/>
      <c r="M407" s="26"/>
    </row>
    <row r="408" spans="1:13">
      <c r="A408" s="1" t="str">
        <f>IF(F408&lt;&gt;"",1+MAX($A$345:A407),"")</f>
        <v/>
      </c>
      <c r="L408" s="26"/>
      <c r="M408" s="26"/>
    </row>
    <row r="409" spans="1:13">
      <c r="A409" s="1" t="str">
        <f>IF(F409&lt;&gt;"",1+MAX($A$345:A408),"")</f>
        <v/>
      </c>
      <c r="L409" s="26"/>
      <c r="M409" s="26"/>
    </row>
    <row r="410" spans="1:13">
      <c r="A410" s="1" t="str">
        <f>IF(F410&lt;&gt;"",1+MAX($A$345:A409),"")</f>
        <v/>
      </c>
      <c r="L410" s="26"/>
      <c r="M410" s="26"/>
    </row>
    <row r="411" spans="1:13">
      <c r="A411" s="1" t="str">
        <f>IF(F411&lt;&gt;"",1+MAX($A$345:A410),"")</f>
        <v/>
      </c>
      <c r="L411" s="26"/>
      <c r="M411" s="26"/>
    </row>
    <row r="412" spans="1:13">
      <c r="A412" s="1" t="str">
        <f>IF(F412&lt;&gt;"",1+MAX($A$345:A411),"")</f>
        <v/>
      </c>
      <c r="L412" s="26"/>
      <c r="M412" s="26"/>
    </row>
    <row r="413" spans="1:13">
      <c r="A413" s="1" t="str">
        <f>IF(F413&lt;&gt;"",1+MAX($A$345:A412),"")</f>
        <v/>
      </c>
      <c r="L413" s="26"/>
      <c r="M413" s="26"/>
    </row>
    <row r="414" spans="1:13">
      <c r="A414" s="1" t="str">
        <f>IF(F414&lt;&gt;"",1+MAX($A$345:A413),"")</f>
        <v/>
      </c>
      <c r="L414" s="26"/>
      <c r="M414" s="26"/>
    </row>
    <row r="415" spans="1:13">
      <c r="A415" s="1" t="str">
        <f>IF(F415&lt;&gt;"",1+MAX($A$345:A414),"")</f>
        <v/>
      </c>
      <c r="L415" s="26"/>
      <c r="M415" s="26"/>
    </row>
    <row r="416" spans="1:13">
      <c r="A416" s="1" t="str">
        <f>IF(F416&lt;&gt;"",1+MAX($A$345:A415),"")</f>
        <v/>
      </c>
      <c r="L416" s="26"/>
      <c r="M416" s="26"/>
    </row>
    <row r="417" spans="1:13">
      <c r="A417" s="1" t="str">
        <f>IF(F417&lt;&gt;"",1+MAX($A$345:A416),"")</f>
        <v/>
      </c>
      <c r="L417" s="26"/>
      <c r="M417" s="26"/>
    </row>
    <row r="418" spans="1:13">
      <c r="A418" s="1" t="str">
        <f>IF(F418&lt;&gt;"",1+MAX($A$345:A417),"")</f>
        <v/>
      </c>
      <c r="L418" s="26"/>
      <c r="M418" s="26"/>
    </row>
    <row r="419" spans="1:13">
      <c r="A419" s="1" t="str">
        <f>IF(F419&lt;&gt;"",1+MAX($A$345:A418),"")</f>
        <v/>
      </c>
      <c r="L419" s="26"/>
      <c r="M419" s="26"/>
    </row>
    <row r="420" spans="1:13">
      <c r="A420" s="1" t="str">
        <f>IF(F420&lt;&gt;"",1+MAX($A$345:A419),"")</f>
        <v/>
      </c>
      <c r="L420" s="26"/>
      <c r="M420" s="26"/>
    </row>
    <row r="421" spans="1:13">
      <c r="A421" s="1" t="str">
        <f>IF(F421&lt;&gt;"",1+MAX($A$345:A420),"")</f>
        <v/>
      </c>
      <c r="L421" s="26"/>
      <c r="M421" s="26"/>
    </row>
    <row r="422" spans="1:13">
      <c r="A422" s="1" t="str">
        <f>IF(F422&lt;&gt;"",1+MAX($A$345:A421),"")</f>
        <v/>
      </c>
      <c r="L422" s="26"/>
      <c r="M422" s="26"/>
    </row>
    <row r="423" spans="1:13">
      <c r="A423" s="1" t="str">
        <f>IF(F423&lt;&gt;"",1+MAX($A$345:A422),"")</f>
        <v/>
      </c>
      <c r="L423" s="26"/>
      <c r="M423" s="26"/>
    </row>
    <row r="424" spans="1:13">
      <c r="A424" s="1" t="str">
        <f>IF(F424&lt;&gt;"",1+MAX($A$345:A423),"")</f>
        <v/>
      </c>
      <c r="L424" s="26"/>
      <c r="M424" s="26"/>
    </row>
    <row r="425" spans="1:13">
      <c r="A425" s="1" t="str">
        <f>IF(F425&lt;&gt;"",1+MAX($A$345:A424),"")</f>
        <v/>
      </c>
      <c r="L425" s="26"/>
      <c r="M425" s="26"/>
    </row>
    <row r="426" spans="1:13">
      <c r="A426" s="1" t="str">
        <f>IF(F426&lt;&gt;"",1+MAX($A$345:A425),"")</f>
        <v/>
      </c>
      <c r="L426" s="26"/>
      <c r="M426" s="26"/>
    </row>
    <row r="427" spans="1:13">
      <c r="A427" s="1" t="str">
        <f>IF(F427&lt;&gt;"",1+MAX($A$345:A426),"")</f>
        <v/>
      </c>
      <c r="L427" s="26"/>
      <c r="M427" s="26"/>
    </row>
    <row r="428" spans="1:13">
      <c r="A428" s="1" t="str">
        <f>IF(F428&lt;&gt;"",1+MAX($A$345:A427),"")</f>
        <v/>
      </c>
      <c r="L428" s="26"/>
      <c r="M428" s="26"/>
    </row>
    <row r="429" spans="1:13">
      <c r="A429" s="1" t="str">
        <f>IF(F429&lt;&gt;"",1+MAX($A$345:A428),"")</f>
        <v/>
      </c>
      <c r="L429" s="26"/>
      <c r="M429" s="26"/>
    </row>
    <row r="430" spans="1:13">
      <c r="A430" s="1" t="str">
        <f>IF(F430&lt;&gt;"",1+MAX($A$345:A429),"")</f>
        <v/>
      </c>
      <c r="L430" s="26"/>
      <c r="M430" s="26"/>
    </row>
    <row r="431" spans="1:13">
      <c r="A431" s="1" t="str">
        <f>IF(F431&lt;&gt;"",1+MAX($A$345:A430),"")</f>
        <v/>
      </c>
      <c r="L431" s="26"/>
      <c r="M431" s="26"/>
    </row>
    <row r="432" spans="1:13">
      <c r="A432" s="1" t="str">
        <f>IF(F432&lt;&gt;"",1+MAX($A$345:A431),"")</f>
        <v/>
      </c>
      <c r="L432" s="26"/>
      <c r="M432" s="26"/>
    </row>
    <row r="433" spans="1:13">
      <c r="A433" s="1" t="str">
        <f>IF(F433&lt;&gt;"",1+MAX($A$345:A432),"")</f>
        <v/>
      </c>
      <c r="L433" s="26"/>
      <c r="M433" s="26"/>
    </row>
    <row r="434" spans="1:13">
      <c r="A434" s="1" t="str">
        <f>IF(F434&lt;&gt;"",1+MAX($A$345:A433),"")</f>
        <v/>
      </c>
      <c r="L434" s="26"/>
      <c r="M434" s="26"/>
    </row>
    <row r="435" spans="1:13">
      <c r="A435" s="1" t="str">
        <f>IF(F435&lt;&gt;"",1+MAX($A$345:A434),"")</f>
        <v/>
      </c>
      <c r="L435" s="26"/>
      <c r="M435" s="26"/>
    </row>
    <row r="436" spans="1:13">
      <c r="A436" s="1" t="str">
        <f>IF(F436&lt;&gt;"",1+MAX($A$345:A435),"")</f>
        <v/>
      </c>
      <c r="L436" s="26"/>
      <c r="M436" s="26"/>
    </row>
    <row r="437" spans="1:13">
      <c r="A437" s="1" t="str">
        <f>IF(F437&lt;&gt;"",1+MAX($A$345:A436),"")</f>
        <v/>
      </c>
      <c r="L437" s="26"/>
      <c r="M437" s="26"/>
    </row>
    <row r="438" spans="1:13">
      <c r="A438" s="1" t="str">
        <f>IF(F438&lt;&gt;"",1+MAX($A$345:A437),"")</f>
        <v/>
      </c>
      <c r="L438" s="26"/>
      <c r="M438" s="26"/>
    </row>
    <row r="439" spans="1:13">
      <c r="A439" s="1" t="str">
        <f>IF(F439&lt;&gt;"",1+MAX($A$345:A438),"")</f>
        <v/>
      </c>
      <c r="L439" s="26"/>
      <c r="M439" s="26"/>
    </row>
    <row r="440" spans="1:13">
      <c r="A440" s="1" t="str">
        <f>IF(F440&lt;&gt;"",1+MAX($A$345:A439),"")</f>
        <v/>
      </c>
      <c r="L440" s="26"/>
      <c r="M440" s="26"/>
    </row>
    <row r="441" spans="1:13">
      <c r="A441" s="1" t="str">
        <f>IF(F441&lt;&gt;"",1+MAX($A$345:A440),"")</f>
        <v/>
      </c>
      <c r="L441" s="26"/>
      <c r="M441" s="26"/>
    </row>
    <row r="442" spans="1:13">
      <c r="A442" s="1" t="str">
        <f>IF(F442&lt;&gt;"",1+MAX($A$345:A441),"")</f>
        <v/>
      </c>
      <c r="L442" s="26"/>
      <c r="M442" s="26"/>
    </row>
    <row r="443" spans="1:13">
      <c r="A443" s="1" t="str">
        <f>IF(F443&lt;&gt;"",1+MAX($A$345:A442),"")</f>
        <v/>
      </c>
      <c r="L443" s="26"/>
      <c r="M443" s="26"/>
    </row>
    <row r="444" spans="1:13">
      <c r="A444" s="1" t="str">
        <f>IF(F444&lt;&gt;"",1+MAX($A$345:A443),"")</f>
        <v/>
      </c>
      <c r="L444" s="26"/>
      <c r="M444" s="26"/>
    </row>
    <row r="445" spans="1:13">
      <c r="A445" s="1" t="str">
        <f>IF(F445&lt;&gt;"",1+MAX($A$345:A444),"")</f>
        <v/>
      </c>
      <c r="L445" s="26"/>
      <c r="M445" s="26"/>
    </row>
    <row r="446" spans="1:13">
      <c r="A446" s="1" t="str">
        <f>IF(F446&lt;&gt;"",1+MAX($A$345:A445),"")</f>
        <v/>
      </c>
      <c r="L446" s="26"/>
      <c r="M446" s="26"/>
    </row>
    <row r="447" spans="1:13">
      <c r="A447" s="1" t="str">
        <f>IF(F447&lt;&gt;"",1+MAX($A$345:A446),"")</f>
        <v/>
      </c>
      <c r="L447" s="26"/>
      <c r="M447" s="26"/>
    </row>
    <row r="448" spans="1:13">
      <c r="A448" s="1" t="str">
        <f>IF(F448&lt;&gt;"",1+MAX($A$345:A447),"")</f>
        <v/>
      </c>
      <c r="L448" s="26"/>
      <c r="M448" s="26"/>
    </row>
    <row r="449" spans="1:13">
      <c r="A449" s="1" t="str">
        <f>IF(F449&lt;&gt;"",1+MAX($A$345:A448),"")</f>
        <v/>
      </c>
      <c r="L449" s="26"/>
      <c r="M449" s="26"/>
    </row>
    <row r="450" spans="1:13">
      <c r="A450" s="1" t="str">
        <f>IF(F450&lt;&gt;"",1+MAX($A$345:A449),"")</f>
        <v/>
      </c>
      <c r="L450" s="26"/>
      <c r="M450" s="26"/>
    </row>
    <row r="451" spans="1:13">
      <c r="A451" s="1" t="str">
        <f>IF(F451&lt;&gt;"",1+MAX($A$345:A450),"")</f>
        <v/>
      </c>
      <c r="L451" s="26"/>
      <c r="M451" s="26"/>
    </row>
    <row r="452" spans="1:13">
      <c r="A452" s="1" t="str">
        <f>IF(F452&lt;&gt;"",1+MAX($A$345:A451),"")</f>
        <v/>
      </c>
      <c r="L452" s="26"/>
      <c r="M452" s="26"/>
    </row>
    <row r="453" spans="1:13">
      <c r="A453" s="1" t="str">
        <f>IF(F453&lt;&gt;"",1+MAX($A$345:A452),"")</f>
        <v/>
      </c>
      <c r="L453" s="26"/>
      <c r="M453" s="26"/>
    </row>
    <row r="454" spans="1:13">
      <c r="A454" s="1" t="str">
        <f>IF(F454&lt;&gt;"",1+MAX($A$345:A453),"")</f>
        <v/>
      </c>
      <c r="L454" s="26"/>
      <c r="M454" s="26"/>
    </row>
    <row r="455" spans="1:13">
      <c r="A455" s="1" t="str">
        <f>IF(F455&lt;&gt;"",1+MAX($A$345:A454),"")</f>
        <v/>
      </c>
      <c r="L455" s="26"/>
      <c r="M455" s="26"/>
    </row>
    <row r="456" spans="1:13">
      <c r="A456" s="1" t="str">
        <f>IF(F456&lt;&gt;"",1+MAX($A$345:A455),"")</f>
        <v/>
      </c>
      <c r="L456" s="26"/>
      <c r="M456" s="26"/>
    </row>
    <row r="457" spans="1:13">
      <c r="A457" s="1" t="str">
        <f>IF(F457&lt;&gt;"",1+MAX($A$345:A456),"")</f>
        <v/>
      </c>
      <c r="L457" s="26"/>
      <c r="M457" s="26"/>
    </row>
    <row r="458" spans="1:13">
      <c r="A458" s="1" t="str">
        <f>IF(F458&lt;&gt;"",1+MAX($A$345:A457),"")</f>
        <v/>
      </c>
      <c r="L458" s="26"/>
      <c r="M458" s="26"/>
    </row>
    <row r="459" spans="1:13">
      <c r="A459" s="1" t="str">
        <f>IF(F459&lt;&gt;"",1+MAX($A$345:A458),"")</f>
        <v/>
      </c>
      <c r="L459" s="26"/>
      <c r="M459" s="26"/>
    </row>
    <row r="460" spans="1:13">
      <c r="A460" s="1" t="str">
        <f>IF(F460&lt;&gt;"",1+MAX($A$345:A459),"")</f>
        <v/>
      </c>
      <c r="L460" s="26"/>
      <c r="M460" s="26"/>
    </row>
    <row r="461" spans="1:13">
      <c r="A461" s="1" t="str">
        <f>IF(F461&lt;&gt;"",1+MAX($A$345:A460),"")</f>
        <v/>
      </c>
      <c r="L461" s="26"/>
      <c r="M461" s="26"/>
    </row>
    <row r="462" spans="1:13">
      <c r="A462" s="1" t="str">
        <f>IF(F462&lt;&gt;"",1+MAX($A$345:A461),"")</f>
        <v/>
      </c>
      <c r="L462" s="26"/>
      <c r="M462" s="26"/>
    </row>
    <row r="463" spans="1:13">
      <c r="A463" s="1" t="str">
        <f>IF(F463&lt;&gt;"",1+MAX($A$345:A462),"")</f>
        <v/>
      </c>
      <c r="L463" s="26"/>
      <c r="M463" s="26"/>
    </row>
    <row r="464" spans="1:13">
      <c r="A464" s="1" t="str">
        <f>IF(F464&lt;&gt;"",1+MAX($A$345:A463),"")</f>
        <v/>
      </c>
      <c r="L464" s="26"/>
      <c r="M464" s="26"/>
    </row>
    <row r="465" spans="1:13">
      <c r="A465" s="1" t="str">
        <f>IF(F465&lt;&gt;"",1+MAX($A$345:A464),"")</f>
        <v/>
      </c>
      <c r="L465" s="26"/>
      <c r="M465" s="26"/>
    </row>
    <row r="466" spans="1:13">
      <c r="A466" s="1" t="str">
        <f>IF(F466&lt;&gt;"",1+MAX($A$345:A465),"")</f>
        <v/>
      </c>
      <c r="L466" s="26"/>
      <c r="M466" s="26"/>
    </row>
    <row r="467" spans="1:13">
      <c r="A467" s="1" t="str">
        <f>IF(F467&lt;&gt;"",1+MAX($A$345:A466),"")</f>
        <v/>
      </c>
      <c r="L467" s="26"/>
      <c r="M467" s="26"/>
    </row>
    <row r="468" spans="1:13">
      <c r="A468" s="1" t="str">
        <f>IF(F468&lt;&gt;"",1+MAX($A$345:A467),"")</f>
        <v/>
      </c>
      <c r="L468" s="26"/>
      <c r="M468" s="26"/>
    </row>
    <row r="469" spans="1:13">
      <c r="A469" s="1" t="str">
        <f>IF(F469&lt;&gt;"",1+MAX($A$345:A468),"")</f>
        <v/>
      </c>
      <c r="L469" s="26"/>
      <c r="M469" s="26"/>
    </row>
    <row r="470" spans="1:13">
      <c r="A470" s="1" t="str">
        <f>IF(F470&lt;&gt;"",1+MAX($A$345:A469),"")</f>
        <v/>
      </c>
      <c r="L470" s="26"/>
      <c r="M470" s="26"/>
    </row>
    <row r="471" spans="1:13">
      <c r="A471" s="1" t="str">
        <f>IF(F471&lt;&gt;"",1+MAX($A$345:A470),"")</f>
        <v/>
      </c>
      <c r="L471" s="26"/>
      <c r="M471" s="26"/>
    </row>
    <row r="472" spans="1:13">
      <c r="A472" s="1" t="str">
        <f>IF(F472&lt;&gt;"",1+MAX($A$345:A471),"")</f>
        <v/>
      </c>
      <c r="L472" s="26"/>
      <c r="M472" s="26"/>
    </row>
    <row r="473" spans="1:13">
      <c r="A473" s="1" t="str">
        <f>IF(F473&lt;&gt;"",1+MAX($A$345:A472),"")</f>
        <v/>
      </c>
      <c r="L473" s="26"/>
      <c r="M473" s="26"/>
    </row>
    <row r="474" spans="1:13">
      <c r="A474" s="1" t="str">
        <f>IF(F474&lt;&gt;"",1+MAX($A$345:A473),"")</f>
        <v/>
      </c>
      <c r="L474" s="26"/>
      <c r="M474" s="26"/>
    </row>
    <row r="475" spans="1:13">
      <c r="A475" s="1" t="str">
        <f>IF(F475&lt;&gt;"",1+MAX($A$345:A474),"")</f>
        <v/>
      </c>
      <c r="L475" s="26"/>
      <c r="M475" s="26"/>
    </row>
    <row r="476" spans="1:13">
      <c r="A476" s="1" t="str">
        <f>IF(F476&lt;&gt;"",1+MAX($A$345:A475),"")</f>
        <v/>
      </c>
      <c r="L476" s="26"/>
      <c r="M476" s="26"/>
    </row>
    <row r="477" spans="1:13">
      <c r="A477" s="1" t="str">
        <f>IF(F477&lt;&gt;"",1+MAX($A$345:A476),"")</f>
        <v/>
      </c>
      <c r="L477" s="26"/>
      <c r="M477" s="26"/>
    </row>
    <row r="478" spans="1:13">
      <c r="A478" s="1" t="str">
        <f>IF(F478&lt;&gt;"",1+MAX($A$345:A477),"")</f>
        <v/>
      </c>
      <c r="L478" s="26"/>
      <c r="M478" s="26"/>
    </row>
    <row r="479" spans="1:13">
      <c r="A479" s="1" t="str">
        <f>IF(F479&lt;&gt;"",1+MAX($A$345:A478),"")</f>
        <v/>
      </c>
      <c r="L479" s="26"/>
      <c r="M479" s="26"/>
    </row>
    <row r="480" spans="1:13">
      <c r="A480" s="1" t="str">
        <f>IF(F480&lt;&gt;"",1+MAX($A$345:A479),"")</f>
        <v/>
      </c>
      <c r="L480" s="26"/>
      <c r="M480" s="26"/>
    </row>
    <row r="481" spans="1:13">
      <c r="A481" s="1" t="str">
        <f>IF(F481&lt;&gt;"",1+MAX($A$345:A480),"")</f>
        <v/>
      </c>
      <c r="L481" s="26"/>
      <c r="M481" s="26"/>
    </row>
    <row r="482" spans="1:13">
      <c r="A482" s="1" t="str">
        <f>IF(F482&lt;&gt;"",1+MAX($A$345:A481),"")</f>
        <v/>
      </c>
      <c r="L482" s="26"/>
      <c r="M482" s="26"/>
    </row>
    <row r="483" spans="1:13">
      <c r="A483" s="1" t="str">
        <f>IF(F483&lt;&gt;"",1+MAX($A$345:A482),"")</f>
        <v/>
      </c>
      <c r="L483" s="26"/>
      <c r="M483" s="26"/>
    </row>
    <row r="484" spans="1:13">
      <c r="A484" s="1" t="str">
        <f>IF(F484&lt;&gt;"",1+MAX($A$345:A483),"")</f>
        <v/>
      </c>
      <c r="L484" s="26"/>
      <c r="M484" s="26"/>
    </row>
    <row r="485" spans="1:13">
      <c r="A485" s="1" t="str">
        <f>IF(F485&lt;&gt;"",1+MAX($A$345:A484),"")</f>
        <v/>
      </c>
      <c r="L485" s="26"/>
      <c r="M485" s="26"/>
    </row>
    <row r="486" spans="1:13">
      <c r="A486" s="1" t="str">
        <f>IF(F486&lt;&gt;"",1+MAX($A$345:A485),"")</f>
        <v/>
      </c>
      <c r="L486" s="26"/>
      <c r="M486" s="26"/>
    </row>
    <row r="487" spans="1:13">
      <c r="A487" s="1" t="str">
        <f>IF(F487&lt;&gt;"",1+MAX($A$345:A486),"")</f>
        <v/>
      </c>
      <c r="L487" s="26"/>
      <c r="M487" s="26"/>
    </row>
    <row r="488" spans="1:13">
      <c r="A488" s="1" t="str">
        <f>IF(F488&lt;&gt;"",1+MAX($A$345:A487),"")</f>
        <v/>
      </c>
      <c r="L488" s="26"/>
      <c r="M488" s="26"/>
    </row>
    <row r="489" spans="1:13">
      <c r="A489" s="1" t="str">
        <f>IF(F489&lt;&gt;"",1+MAX($A$345:A488),"")</f>
        <v/>
      </c>
      <c r="L489" s="26"/>
      <c r="M489" s="26"/>
    </row>
    <row r="490" spans="1:13">
      <c r="A490" s="1" t="str">
        <f>IF(F490&lt;&gt;"",1+MAX($A$345:A489),"")</f>
        <v/>
      </c>
      <c r="L490" s="26"/>
      <c r="M490" s="26"/>
    </row>
    <row r="491" spans="1:13">
      <c r="A491" s="1" t="str">
        <f>IF(F491&lt;&gt;"",1+MAX($A$345:A490),"")</f>
        <v/>
      </c>
      <c r="L491" s="26"/>
      <c r="M491" s="26"/>
    </row>
    <row r="492" spans="1:13">
      <c r="A492" s="1" t="str">
        <f>IF(F492&lt;&gt;"",1+MAX($A$345:A491),"")</f>
        <v/>
      </c>
      <c r="L492" s="26"/>
      <c r="M492" s="26"/>
    </row>
    <row r="493" spans="1:13">
      <c r="A493" s="1" t="str">
        <f>IF(F493&lt;&gt;"",1+MAX($A$345:A492),"")</f>
        <v/>
      </c>
      <c r="L493" s="26"/>
      <c r="M493" s="26"/>
    </row>
    <row r="494" spans="1:13">
      <c r="A494" s="1" t="str">
        <f>IF(F494&lt;&gt;"",1+MAX($A$345:A493),"")</f>
        <v/>
      </c>
      <c r="L494" s="26"/>
      <c r="M494" s="26"/>
    </row>
    <row r="495" spans="1:13">
      <c r="A495" s="1" t="str">
        <f>IF(F495&lt;&gt;"",1+MAX($A$345:A494),"")</f>
        <v/>
      </c>
      <c r="L495" s="26"/>
      <c r="M495" s="26"/>
    </row>
    <row r="496" spans="1:13">
      <c r="A496" s="1" t="str">
        <f>IF(F496&lt;&gt;"",1+MAX($A$345:A495),"")</f>
        <v/>
      </c>
      <c r="L496" s="26"/>
      <c r="M496" s="26"/>
    </row>
    <row r="497" spans="1:13">
      <c r="A497" s="1" t="str">
        <f>IF(F497&lt;&gt;"",1+MAX($A$345:A496),"")</f>
        <v/>
      </c>
      <c r="L497" s="26"/>
      <c r="M497" s="26"/>
    </row>
    <row r="498" spans="1:13">
      <c r="A498" s="1" t="str">
        <f>IF(F498&lt;&gt;"",1+MAX($A$345:A497),"")</f>
        <v/>
      </c>
      <c r="L498" s="26"/>
      <c r="M498" s="26"/>
    </row>
    <row r="499" spans="1:13">
      <c r="A499" s="1" t="str">
        <f>IF(F499&lt;&gt;"",1+MAX($A$345:A498),"")</f>
        <v/>
      </c>
      <c r="L499" s="26"/>
      <c r="M499" s="26"/>
    </row>
    <row r="500" spans="1:13">
      <c r="A500" s="1" t="str">
        <f>IF(F500&lt;&gt;"",1+MAX($A$345:A499),"")</f>
        <v/>
      </c>
      <c r="L500" s="26"/>
      <c r="M500" s="26"/>
    </row>
    <row r="501" spans="1:13">
      <c r="A501" s="1" t="str">
        <f>IF(F501&lt;&gt;"",1+MAX($A$345:A500),"")</f>
        <v/>
      </c>
      <c r="L501" s="26"/>
      <c r="M501" s="26"/>
    </row>
    <row r="502" spans="1:13">
      <c r="A502" s="1" t="str">
        <f>IF(F502&lt;&gt;"",1+MAX($A$345:A501),"")</f>
        <v/>
      </c>
      <c r="L502" s="26"/>
      <c r="M502" s="26"/>
    </row>
    <row r="503" spans="1:13">
      <c r="A503" s="1" t="str">
        <f>IF(F503&lt;&gt;"",1+MAX($A$345:A502),"")</f>
        <v/>
      </c>
      <c r="L503" s="26"/>
      <c r="M503" s="26"/>
    </row>
    <row r="504" spans="1:13">
      <c r="A504" s="1" t="str">
        <f>IF(F504&lt;&gt;"",1+MAX($A$345:A503),"")</f>
        <v/>
      </c>
      <c r="L504" s="26"/>
      <c r="M504" s="26"/>
    </row>
    <row r="505" spans="1:13">
      <c r="L505" s="26"/>
      <c r="M505" s="26"/>
    </row>
    <row r="506" spans="1:13">
      <c r="L506" s="26"/>
      <c r="M506" s="26"/>
    </row>
    <row r="507" spans="1:13">
      <c r="L507" s="26"/>
      <c r="M507" s="26"/>
    </row>
    <row r="508" spans="1:13">
      <c r="L508" s="26"/>
      <c r="M508" s="26"/>
    </row>
    <row r="509" spans="1:13">
      <c r="L509" s="26"/>
      <c r="M509" s="26"/>
    </row>
    <row r="510" spans="1:13">
      <c r="L510" s="26"/>
      <c r="M510" s="26"/>
    </row>
    <row r="511" spans="1:13">
      <c r="L511" s="26"/>
      <c r="M511" s="26"/>
    </row>
    <row r="512" spans="1:13">
      <c r="L512" s="26"/>
      <c r="M512" s="26"/>
    </row>
    <row r="513" spans="12:13">
      <c r="L513" s="26"/>
      <c r="M513" s="26"/>
    </row>
    <row r="514" spans="12:13">
      <c r="L514" s="26"/>
      <c r="M514" s="26"/>
    </row>
    <row r="515" spans="12:13">
      <c r="L515" s="26"/>
      <c r="M515" s="26"/>
    </row>
    <row r="516" spans="12:13">
      <c r="L516" s="26"/>
      <c r="M516" s="26"/>
    </row>
    <row r="517" spans="12:13">
      <c r="L517" s="26"/>
      <c r="M517" s="26"/>
    </row>
    <row r="518" spans="12:13">
      <c r="L518" s="26"/>
      <c r="M518" s="26"/>
    </row>
    <row r="519" spans="12:13">
      <c r="L519" s="26"/>
      <c r="M519" s="26"/>
    </row>
    <row r="520" spans="12:13">
      <c r="L520" s="26"/>
      <c r="M520" s="26"/>
    </row>
    <row r="521" spans="12:13">
      <c r="L521" s="26"/>
      <c r="M521" s="26"/>
    </row>
    <row r="522" spans="12:13">
      <c r="L522" s="26"/>
      <c r="M522" s="26"/>
    </row>
    <row r="523" spans="12:13">
      <c r="L523" s="26"/>
      <c r="M523" s="26"/>
    </row>
    <row r="524" spans="12:13">
      <c r="L524" s="26"/>
      <c r="M524" s="26"/>
    </row>
    <row r="525" spans="12:13">
      <c r="L525" s="26"/>
      <c r="M525" s="26"/>
    </row>
    <row r="526" spans="12:13">
      <c r="L526" s="26"/>
      <c r="M526" s="26"/>
    </row>
    <row r="527" spans="12:13">
      <c r="L527" s="26"/>
      <c r="M527" s="26"/>
    </row>
    <row r="528" spans="12:13">
      <c r="L528" s="26"/>
      <c r="M528" s="26"/>
    </row>
    <row r="529" spans="12:13">
      <c r="L529" s="26"/>
      <c r="M529" s="26"/>
    </row>
    <row r="530" spans="12:13">
      <c r="L530" s="26"/>
      <c r="M530" s="26"/>
    </row>
    <row r="531" spans="12:13">
      <c r="L531" s="26"/>
      <c r="M531" s="26"/>
    </row>
    <row r="532" spans="12:13">
      <c r="L532" s="26"/>
      <c r="M532" s="26"/>
    </row>
    <row r="533" spans="12:13">
      <c r="L533" s="26"/>
      <c r="M533" s="26"/>
    </row>
    <row r="534" spans="12:13">
      <c r="L534" s="26"/>
      <c r="M534" s="26"/>
    </row>
    <row r="535" spans="12:13">
      <c r="L535" s="26"/>
      <c r="M535" s="26"/>
    </row>
    <row r="536" spans="12:13">
      <c r="L536" s="26"/>
      <c r="M536" s="26"/>
    </row>
    <row r="537" spans="12:13">
      <c r="L537" s="26"/>
      <c r="M537" s="26"/>
    </row>
    <row r="538" spans="12:13">
      <c r="L538" s="26"/>
      <c r="M538" s="26"/>
    </row>
    <row r="539" spans="12:13">
      <c r="L539" s="26"/>
      <c r="M539" s="26"/>
    </row>
    <row r="540" spans="12:13">
      <c r="L540" s="26"/>
      <c r="M540" s="26"/>
    </row>
    <row r="541" spans="12:13">
      <c r="L541" s="26"/>
      <c r="M541" s="26"/>
    </row>
    <row r="542" spans="12:13">
      <c r="L542" s="26"/>
      <c r="M542" s="26"/>
    </row>
    <row r="543" spans="12:13">
      <c r="L543" s="26"/>
      <c r="M543" s="26"/>
    </row>
    <row r="544" spans="12:13">
      <c r="L544" s="26"/>
      <c r="M544" s="26"/>
    </row>
    <row r="545" spans="12:13">
      <c r="L545" s="26"/>
      <c r="M545" s="26"/>
    </row>
    <row r="546" spans="12:13">
      <c r="L546" s="26"/>
      <c r="M546" s="26"/>
    </row>
    <row r="547" spans="12:13">
      <c r="L547" s="26"/>
      <c r="M547" s="26"/>
    </row>
    <row r="548" spans="12:13">
      <c r="L548" s="26"/>
      <c r="M548" s="26"/>
    </row>
    <row r="549" spans="12:13">
      <c r="L549" s="26"/>
      <c r="M549" s="26"/>
    </row>
    <row r="550" spans="12:13">
      <c r="L550" s="26"/>
      <c r="M550" s="26"/>
    </row>
    <row r="551" spans="12:13">
      <c r="L551" s="26"/>
      <c r="M551" s="26"/>
    </row>
    <row r="552" spans="12:13">
      <c r="L552" s="26"/>
      <c r="M552" s="26"/>
    </row>
    <row r="553" spans="12:13">
      <c r="L553" s="26"/>
      <c r="M553" s="26"/>
    </row>
    <row r="554" spans="12:13">
      <c r="L554" s="26"/>
      <c r="M554" s="26"/>
    </row>
    <row r="555" spans="12:13">
      <c r="L555" s="26"/>
      <c r="M555" s="26"/>
    </row>
    <row r="556" spans="12:13">
      <c r="L556" s="26"/>
      <c r="M556" s="26"/>
    </row>
    <row r="557" spans="12:13">
      <c r="L557" s="26"/>
      <c r="M557" s="26"/>
    </row>
    <row r="558" spans="12:13">
      <c r="L558" s="26"/>
      <c r="M558" s="26"/>
    </row>
    <row r="559" spans="12:13">
      <c r="L559" s="26"/>
      <c r="M559" s="26"/>
    </row>
    <row r="560" spans="12:13">
      <c r="L560" s="26"/>
      <c r="M560" s="26"/>
    </row>
    <row r="561" spans="12:13">
      <c r="L561" s="26"/>
      <c r="M561" s="26"/>
    </row>
    <row r="562" spans="12:13">
      <c r="L562" s="26"/>
      <c r="M562" s="26"/>
    </row>
    <row r="563" spans="12:13">
      <c r="L563" s="26"/>
      <c r="M563" s="26"/>
    </row>
    <row r="564" spans="12:13">
      <c r="L564" s="26"/>
      <c r="M564" s="26"/>
    </row>
    <row r="565" spans="12:13">
      <c r="L565" s="26"/>
      <c r="M565" s="26"/>
    </row>
    <row r="566" spans="12:13">
      <c r="L566" s="26"/>
      <c r="M566" s="26"/>
    </row>
    <row r="567" spans="12:13">
      <c r="L567" s="26"/>
      <c r="M567" s="26"/>
    </row>
    <row r="568" spans="12:13">
      <c r="L568" s="26"/>
      <c r="M568" s="26"/>
    </row>
    <row r="569" spans="12:13">
      <c r="L569" s="26"/>
      <c r="M569" s="26"/>
    </row>
    <row r="570" spans="12:13">
      <c r="L570" s="26"/>
      <c r="M570" s="26"/>
    </row>
    <row r="571" spans="12:13">
      <c r="L571" s="26"/>
      <c r="M571" s="26"/>
    </row>
    <row r="572" spans="12:13">
      <c r="L572" s="26"/>
      <c r="M572" s="26"/>
    </row>
    <row r="573" spans="12:13">
      <c r="L573" s="26"/>
      <c r="M573" s="26"/>
    </row>
    <row r="574" spans="12:13">
      <c r="L574" s="26"/>
      <c r="M574" s="26"/>
    </row>
    <row r="575" spans="12:13">
      <c r="L575" s="26"/>
      <c r="M575" s="26"/>
    </row>
    <row r="576" spans="12:13">
      <c r="L576" s="26"/>
      <c r="M576" s="26"/>
    </row>
    <row r="577" spans="12:13">
      <c r="L577" s="26"/>
      <c r="M577" s="26"/>
    </row>
    <row r="578" spans="12:13">
      <c r="L578" s="26"/>
      <c r="M578" s="26"/>
    </row>
    <row r="579" spans="12:13">
      <c r="L579" s="26"/>
      <c r="M579" s="26"/>
    </row>
    <row r="580" spans="12:13">
      <c r="L580" s="26"/>
      <c r="M580" s="26"/>
    </row>
    <row r="581" spans="12:13">
      <c r="L581" s="26"/>
      <c r="M581" s="26"/>
    </row>
    <row r="582" spans="12:13">
      <c r="L582" s="26"/>
      <c r="M582" s="26"/>
    </row>
    <row r="583" spans="12:13">
      <c r="L583" s="26"/>
      <c r="M583" s="26"/>
    </row>
    <row r="584" spans="12:13">
      <c r="L584" s="26"/>
      <c r="M584" s="26"/>
    </row>
    <row r="585" spans="12:13">
      <c r="L585" s="26"/>
      <c r="M585" s="26"/>
    </row>
    <row r="586" spans="12:13">
      <c r="L586" s="26"/>
      <c r="M586" s="26"/>
    </row>
    <row r="587" spans="12:13">
      <c r="L587" s="26"/>
      <c r="M587" s="26"/>
    </row>
    <row r="588" spans="12:13">
      <c r="L588" s="26"/>
      <c r="M588" s="26"/>
    </row>
    <row r="589" spans="12:13">
      <c r="L589" s="26"/>
      <c r="M589" s="26"/>
    </row>
    <row r="590" spans="12:13">
      <c r="L590" s="26"/>
      <c r="M590" s="26"/>
    </row>
    <row r="591" spans="12:13">
      <c r="L591" s="26"/>
      <c r="M591" s="26"/>
    </row>
    <row r="592" spans="12:13">
      <c r="L592" s="26"/>
      <c r="M592" s="26"/>
    </row>
    <row r="593" spans="12:13">
      <c r="L593" s="26"/>
      <c r="M593" s="26"/>
    </row>
    <row r="594" spans="12:13">
      <c r="L594" s="26"/>
      <c r="M594" s="26"/>
    </row>
    <row r="595" spans="12:13">
      <c r="L595" s="26"/>
      <c r="M595" s="26"/>
    </row>
    <row r="596" spans="12:13">
      <c r="L596" s="26"/>
      <c r="M596" s="26"/>
    </row>
    <row r="597" spans="12:13">
      <c r="L597" s="26"/>
      <c r="M597" s="26"/>
    </row>
    <row r="598" spans="12:13">
      <c r="L598" s="26"/>
      <c r="M598" s="26"/>
    </row>
    <row r="599" spans="12:13">
      <c r="L599" s="26"/>
      <c r="M599" s="26"/>
    </row>
    <row r="600" spans="12:13">
      <c r="L600" s="26"/>
      <c r="M600" s="26"/>
    </row>
    <row r="601" spans="12:13">
      <c r="L601" s="26"/>
      <c r="M601" s="26"/>
    </row>
    <row r="602" spans="12:13">
      <c r="L602" s="26"/>
      <c r="M602" s="26"/>
    </row>
    <row r="603" spans="12:13">
      <c r="L603" s="26"/>
      <c r="M603" s="26"/>
    </row>
    <row r="604" spans="12:13">
      <c r="L604" s="26"/>
      <c r="M604" s="26"/>
    </row>
    <row r="605" spans="12:13">
      <c r="L605" s="26"/>
      <c r="M605" s="26"/>
    </row>
    <row r="606" spans="12:13">
      <c r="L606" s="26"/>
      <c r="M606" s="26"/>
    </row>
    <row r="607" spans="12:13">
      <c r="L607" s="26"/>
      <c r="M607" s="26"/>
    </row>
    <row r="608" spans="12:13">
      <c r="L608" s="26"/>
      <c r="M608" s="26"/>
    </row>
    <row r="609" spans="12:13">
      <c r="L609" s="26"/>
      <c r="M609" s="26"/>
    </row>
    <row r="610" spans="12:13">
      <c r="L610" s="26"/>
      <c r="M610" s="26"/>
    </row>
    <row r="611" spans="12:13">
      <c r="L611" s="26"/>
      <c r="M611" s="26"/>
    </row>
    <row r="612" spans="12:13">
      <c r="L612" s="26"/>
      <c r="M612" s="26"/>
    </row>
    <row r="613" spans="12:13">
      <c r="L613" s="26"/>
      <c r="M613" s="26"/>
    </row>
    <row r="614" spans="12:13">
      <c r="L614" s="26"/>
      <c r="M614" s="26"/>
    </row>
    <row r="615" spans="12:13">
      <c r="L615" s="26"/>
      <c r="M615" s="26"/>
    </row>
    <row r="616" spans="12:13">
      <c r="L616" s="26"/>
      <c r="M616" s="26"/>
    </row>
    <row r="617" spans="12:13">
      <c r="L617" s="26"/>
      <c r="M617" s="26"/>
    </row>
    <row r="618" spans="12:13">
      <c r="L618" s="26"/>
      <c r="M618" s="26"/>
    </row>
    <row r="619" spans="12:13">
      <c r="L619" s="26"/>
      <c r="M619" s="26"/>
    </row>
    <row r="620" spans="12:13">
      <c r="L620" s="26"/>
      <c r="M620" s="26"/>
    </row>
    <row r="621" spans="12:13">
      <c r="L621" s="26"/>
      <c r="M621" s="26"/>
    </row>
    <row r="622" spans="12:13">
      <c r="L622" s="26"/>
      <c r="M622" s="26"/>
    </row>
    <row r="623" spans="12:13">
      <c r="L623" s="26"/>
      <c r="M623" s="26"/>
    </row>
    <row r="624" spans="12:13">
      <c r="L624" s="26"/>
      <c r="M624" s="26"/>
    </row>
    <row r="625" spans="12:13">
      <c r="L625" s="26"/>
      <c r="M625" s="26"/>
    </row>
    <row r="626" spans="12:13">
      <c r="L626" s="26"/>
      <c r="M626" s="26"/>
    </row>
    <row r="627" spans="12:13">
      <c r="L627" s="26"/>
      <c r="M627" s="26"/>
    </row>
    <row r="628" spans="12:13">
      <c r="L628" s="26"/>
      <c r="M628" s="26"/>
    </row>
    <row r="629" spans="12:13">
      <c r="L629" s="26"/>
      <c r="M629" s="26"/>
    </row>
    <row r="630" spans="12:13">
      <c r="L630" s="26"/>
      <c r="M630" s="26"/>
    </row>
    <row r="631" spans="12:13">
      <c r="L631" s="26"/>
      <c r="M631" s="26"/>
    </row>
    <row r="632" spans="12:13">
      <c r="L632" s="26"/>
      <c r="M632" s="26"/>
    </row>
    <row r="633" spans="12:13">
      <c r="L633" s="26"/>
      <c r="M633" s="26"/>
    </row>
    <row r="634" spans="12:13">
      <c r="L634" s="26"/>
      <c r="M634" s="26"/>
    </row>
    <row r="635" spans="12:13">
      <c r="L635" s="26"/>
      <c r="M635" s="26"/>
    </row>
    <row r="636" spans="12:13">
      <c r="L636" s="26"/>
      <c r="M636" s="26"/>
    </row>
    <row r="637" spans="12:13">
      <c r="L637" s="26"/>
      <c r="M637" s="26"/>
    </row>
    <row r="638" spans="12:13">
      <c r="L638" s="26"/>
      <c r="M638" s="26"/>
    </row>
    <row r="639" spans="12:13">
      <c r="L639" s="26"/>
      <c r="M639" s="26"/>
    </row>
    <row r="640" spans="12:13">
      <c r="L640" s="26"/>
      <c r="M640" s="26"/>
    </row>
    <row r="641" spans="12:13">
      <c r="L641" s="26"/>
      <c r="M641" s="26"/>
    </row>
    <row r="642" spans="12:13">
      <c r="L642" s="26"/>
      <c r="M642" s="26"/>
    </row>
    <row r="643" spans="12:13">
      <c r="L643" s="26"/>
      <c r="M643" s="26"/>
    </row>
    <row r="644" spans="12:13">
      <c r="L644" s="26"/>
      <c r="M644" s="26"/>
    </row>
    <row r="645" spans="12:13">
      <c r="L645" s="26"/>
      <c r="M645" s="26"/>
    </row>
    <row r="646" spans="12:13">
      <c r="L646" s="26"/>
      <c r="M646" s="26"/>
    </row>
    <row r="647" spans="12:13">
      <c r="L647" s="26"/>
      <c r="M647" s="26"/>
    </row>
    <row r="648" spans="12:13">
      <c r="L648" s="26"/>
      <c r="M648" s="26"/>
    </row>
    <row r="649" spans="12:13">
      <c r="L649" s="26"/>
      <c r="M649" s="26"/>
    </row>
    <row r="650" spans="12:13">
      <c r="L650" s="26"/>
      <c r="M650" s="26"/>
    </row>
    <row r="651" spans="12:13">
      <c r="L651" s="26"/>
      <c r="M651" s="26"/>
    </row>
    <row r="652" spans="12:13">
      <c r="L652" s="26"/>
      <c r="M652" s="26"/>
    </row>
    <row r="653" spans="12:13">
      <c r="L653" s="26"/>
      <c r="M653" s="26"/>
    </row>
    <row r="654" spans="12:13">
      <c r="L654" s="26"/>
      <c r="M654" s="26"/>
    </row>
    <row r="655" spans="12:13">
      <c r="L655" s="26"/>
      <c r="M655" s="26"/>
    </row>
    <row r="656" spans="12:13">
      <c r="L656" s="26"/>
      <c r="M656" s="26"/>
    </row>
    <row r="657" spans="12:13">
      <c r="L657" s="26"/>
      <c r="M657" s="26"/>
    </row>
    <row r="658" spans="12:13">
      <c r="L658" s="26"/>
      <c r="M658" s="26"/>
    </row>
    <row r="659" spans="12:13">
      <c r="L659" s="26"/>
      <c r="M659" s="26"/>
    </row>
    <row r="660" spans="12:13">
      <c r="L660" s="26"/>
      <c r="M660" s="26"/>
    </row>
    <row r="661" spans="12:13">
      <c r="L661" s="26"/>
      <c r="M661" s="26"/>
    </row>
    <row r="662" spans="12:13">
      <c r="L662" s="26"/>
      <c r="M662" s="26"/>
    </row>
    <row r="663" spans="12:13">
      <c r="L663" s="26"/>
      <c r="M663" s="26"/>
    </row>
    <row r="664" spans="12:13">
      <c r="L664" s="26"/>
      <c r="M664" s="26"/>
    </row>
    <row r="665" spans="12:13">
      <c r="L665" s="26"/>
      <c r="M665" s="26"/>
    </row>
    <row r="666" spans="12:13">
      <c r="L666" s="26"/>
      <c r="M666" s="26"/>
    </row>
    <row r="667" spans="12:13">
      <c r="L667" s="26"/>
      <c r="M667" s="26"/>
    </row>
    <row r="668" spans="12:13">
      <c r="L668" s="26"/>
      <c r="M668" s="26"/>
    </row>
    <row r="669" spans="12:13">
      <c r="L669" s="26"/>
      <c r="M669" s="26"/>
    </row>
    <row r="670" spans="12:13">
      <c r="L670" s="26"/>
      <c r="M670" s="26"/>
    </row>
    <row r="671" spans="12:13">
      <c r="L671" s="26"/>
      <c r="M671" s="26"/>
    </row>
    <row r="672" spans="12:13">
      <c r="L672" s="26"/>
      <c r="M672" s="26"/>
    </row>
    <row r="673" spans="12:13">
      <c r="L673" s="26"/>
      <c r="M673" s="26"/>
    </row>
    <row r="674" spans="12:13">
      <c r="L674" s="26"/>
      <c r="M674" s="26"/>
    </row>
    <row r="675" spans="12:13">
      <c r="L675" s="26"/>
      <c r="M675" s="26"/>
    </row>
    <row r="676" spans="12:13">
      <c r="L676" s="26"/>
      <c r="M676" s="26"/>
    </row>
    <row r="677" spans="12:13">
      <c r="L677" s="26"/>
      <c r="M677" s="26"/>
    </row>
    <row r="678" spans="12:13">
      <c r="L678" s="26"/>
      <c r="M678" s="26"/>
    </row>
    <row r="679" spans="12:13">
      <c r="L679" s="26"/>
      <c r="M679" s="26"/>
    </row>
    <row r="680" spans="12:13">
      <c r="L680" s="26"/>
      <c r="M680" s="26"/>
    </row>
    <row r="681" spans="12:13">
      <c r="L681" s="26"/>
      <c r="M681" s="26"/>
    </row>
    <row r="682" spans="12:13">
      <c r="L682" s="26"/>
      <c r="M682" s="26"/>
    </row>
    <row r="683" spans="12:13">
      <c r="L683" s="26"/>
      <c r="M683" s="26"/>
    </row>
    <row r="684" spans="12:13">
      <c r="L684" s="26"/>
      <c r="M684" s="26"/>
    </row>
    <row r="685" spans="12:13">
      <c r="L685" s="26"/>
      <c r="M685" s="26"/>
    </row>
    <row r="686" spans="12:13">
      <c r="L686" s="26"/>
      <c r="M686" s="26"/>
    </row>
    <row r="687" spans="12:13">
      <c r="L687" s="26"/>
      <c r="M687" s="26"/>
    </row>
    <row r="688" spans="12:13">
      <c r="L688" s="26"/>
      <c r="M688" s="26"/>
    </row>
    <row r="689" spans="12:13">
      <c r="L689" s="26"/>
      <c r="M689" s="26"/>
    </row>
    <row r="690" spans="12:13">
      <c r="L690" s="26"/>
      <c r="M690" s="26"/>
    </row>
    <row r="691" spans="12:13">
      <c r="L691" s="26"/>
      <c r="M691" s="26"/>
    </row>
  </sheetData>
  <mergeCells count="42">
    <mergeCell ref="B219:B231"/>
    <mergeCell ref="B235:B241"/>
    <mergeCell ref="B287:B324"/>
    <mergeCell ref="A217:M217"/>
    <mergeCell ref="A233:M233"/>
    <mergeCell ref="B245:B253"/>
    <mergeCell ref="A243:M243"/>
    <mergeCell ref="A332:M332"/>
    <mergeCell ref="B334:B336"/>
    <mergeCell ref="A260:M260"/>
    <mergeCell ref="B262:B263"/>
    <mergeCell ref="A255:M255"/>
    <mergeCell ref="B257:B258"/>
    <mergeCell ref="B328:B330"/>
    <mergeCell ref="A265:M265"/>
    <mergeCell ref="A276:M276"/>
    <mergeCell ref="A326:M326"/>
    <mergeCell ref="B267:B274"/>
    <mergeCell ref="B278:B280"/>
    <mergeCell ref="A283:M283"/>
    <mergeCell ref="B142:B166"/>
    <mergeCell ref="B170:B215"/>
    <mergeCell ref="B51:B62"/>
    <mergeCell ref="B116:B138"/>
    <mergeCell ref="B21:B36"/>
    <mergeCell ref="B40:B47"/>
    <mergeCell ref="A140:M140"/>
    <mergeCell ref="A168:M168"/>
    <mergeCell ref="A1:N1"/>
    <mergeCell ref="A2:B2"/>
    <mergeCell ref="D2:E2"/>
    <mergeCell ref="F2:I2"/>
    <mergeCell ref="A3:B3"/>
    <mergeCell ref="D3:E3"/>
    <mergeCell ref="F3:I3"/>
    <mergeCell ref="A7:M7"/>
    <mergeCell ref="A19:M19"/>
    <mergeCell ref="A49:M49"/>
    <mergeCell ref="A114:M114"/>
    <mergeCell ref="A64:M64"/>
    <mergeCell ref="A38:M38"/>
    <mergeCell ref="B66:B112"/>
  </mergeCells>
  <pageMargins left="0.7" right="0.7" top="0.75" bottom="0.75" header="0.3" footer="0.3"/>
  <pageSetup scale="3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9AA534C8-8C78-4162-88DF-C19CD12C4ADC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ESTIMATE</vt:lpstr>
      <vt:lpstr>ESTIMATE!Print_Area</vt:lpstr>
      <vt:lpstr>ESTIMATE!Print_Titles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Mehran Ali</cp:lastModifiedBy>
  <cp:lastPrinted>2020-09-10T21:20:00Z</cp:lastPrinted>
  <dcterms:created xsi:type="dcterms:W3CDTF">2018-05-17T19:16:00Z</dcterms:created>
  <dcterms:modified xsi:type="dcterms:W3CDTF">2023-06-02T15:25:07Z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ICV">
    <vt:lpwstr>0405DEA18B68449D8537BD939DD57EFC</vt:lpwstr>
  </property>
  <property fmtid="{D5CDD505-2E9C-101B-9397-08002B2CF9AE}" pid="4" name="KSOProductBuildVer">
    <vt:lpwstr>1033-11.2.0.10443</vt:lpwstr>
  </property>
  <property fmtid="{D5CDD505-2E9C-101B-9397-08002B2CF9AE}" pid="5" name="PlanSwiftJobName">
    <vt:lpwstr/>
  </property>
  <property fmtid="{D5CDD505-2E9C-101B-9397-08002B2CF9AE}" pid="6" name="PlanSwiftJobGuid">
    <vt:lpwstr/>
  </property>
  <property fmtid="{D5CDD505-2E9C-101B-9397-08002B2CF9AE}" pid="7" name="LinkedDataId">
    <vt:lpwstr>{9AA534C8-8C78-4162-88DF-C19CD12C4ADC}</vt:lpwstr>
  </property>
</Properties>
</file>