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05a6884270c6311/Desktop/"/>
    </mc:Choice>
  </mc:AlternateContent>
  <xr:revisionPtr revIDLastSave="8" documentId="8_{0B595F9B-F823-4F42-9463-23CBF7245628}" xr6:coauthVersionLast="47" xr6:coauthVersionMax="47" xr10:uidLastSave="{3E9DFC0B-E3F2-40DB-A7AE-01ACC2063D46}"/>
  <bookViews>
    <workbookView xWindow="-120" yWindow="-120" windowWidth="20730" windowHeight="11160" tabRatio="827" xr2:uid="{00000000-000D-0000-FFFF-FFFF00000000}"/>
  </bookViews>
  <sheets>
    <sheet name="ESTIMATE" sheetId="2" r:id="rId1"/>
  </sheets>
  <definedNames>
    <definedName name="_xlnm._FilterDatabase" localSheetId="0" hidden="1">ESTIMATE!$C$7:$G$145</definedName>
    <definedName name="_xlnm.Print_Area" localSheetId="0">ESTIMATE!$A$1:$N$152</definedName>
    <definedName name="_xlnm.Print_Titles" localSheetId="0">ESTIMATE!$5:$5</definedName>
    <definedName name="Z_5D814AB1_BC97_4AEA_A097_E3C150B3E44D_.wvu.PrintArea" localSheetId="0" hidden="1">ESTIMATE!$A$1:$N$152</definedName>
    <definedName name="Z_5D814AB1_BC97_4AEA_A097_E3C150B3E44D_.wvu.PrintTitles" localSheetId="0" hidden="1">ESTIMATE!$5:$5</definedName>
  </definedNames>
  <calcPr calcId="191028"/>
  <customWorkbookViews>
    <customWorkbookView name="7" guid="{5D814AB1-BC97-4AEA-A097-E3C150B3E44D}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2" l="1"/>
  <c r="K85" i="2"/>
  <c r="I85" i="2"/>
  <c r="L85" i="2"/>
  <c r="D87" i="2"/>
  <c r="F87" i="2"/>
  <c r="K87" i="2"/>
  <c r="I87" i="2"/>
  <c r="L87" i="2"/>
  <c r="F88" i="2"/>
  <c r="K88" i="2"/>
  <c r="I88" i="2"/>
  <c r="L88" i="2"/>
  <c r="D89" i="2"/>
  <c r="F89" i="2"/>
  <c r="K89" i="2"/>
  <c r="I89" i="2"/>
  <c r="L89" i="2"/>
  <c r="F90" i="2"/>
  <c r="K90" i="2"/>
  <c r="I90" i="2"/>
  <c r="L90" i="2"/>
  <c r="D91" i="2"/>
  <c r="F91" i="2"/>
  <c r="K91" i="2"/>
  <c r="I91" i="2"/>
  <c r="L91" i="2"/>
  <c r="D92" i="2"/>
  <c r="F92" i="2"/>
  <c r="K92" i="2"/>
  <c r="I92" i="2"/>
  <c r="L92" i="2"/>
  <c r="F93" i="2"/>
  <c r="K93" i="2"/>
  <c r="I93" i="2"/>
  <c r="L93" i="2"/>
  <c r="D94" i="2"/>
  <c r="F94" i="2"/>
  <c r="K94" i="2"/>
  <c r="I94" i="2"/>
  <c r="L94" i="2"/>
  <c r="D95" i="2"/>
  <c r="F95" i="2"/>
  <c r="K95" i="2"/>
  <c r="I95" i="2"/>
  <c r="L95" i="2"/>
  <c r="D96" i="2"/>
  <c r="F96" i="2"/>
  <c r="K96" i="2"/>
  <c r="I96" i="2"/>
  <c r="L96" i="2"/>
  <c r="D97" i="2"/>
  <c r="F97" i="2"/>
  <c r="K97" i="2"/>
  <c r="I97" i="2"/>
  <c r="L97" i="2"/>
  <c r="D98" i="2"/>
  <c r="F98" i="2"/>
  <c r="K98" i="2"/>
  <c r="I98" i="2"/>
  <c r="L98" i="2"/>
  <c r="F99" i="2"/>
  <c r="K99" i="2"/>
  <c r="I99" i="2"/>
  <c r="L99" i="2"/>
  <c r="F100" i="2"/>
  <c r="K100" i="2"/>
  <c r="I100" i="2"/>
  <c r="L100" i="2"/>
  <c r="F101" i="2"/>
  <c r="K101" i="2"/>
  <c r="I101" i="2"/>
  <c r="L101" i="2"/>
  <c r="F103" i="2"/>
  <c r="K103" i="2"/>
  <c r="I103" i="2"/>
  <c r="L103" i="2"/>
  <c r="F104" i="2"/>
  <c r="K104" i="2"/>
  <c r="I104" i="2"/>
  <c r="L104" i="2"/>
  <c r="F105" i="2"/>
  <c r="K105" i="2"/>
  <c r="I105" i="2"/>
  <c r="L105" i="2"/>
  <c r="F106" i="2"/>
  <c r="K106" i="2"/>
  <c r="I106" i="2"/>
  <c r="L106" i="2"/>
  <c r="F107" i="2"/>
  <c r="K107" i="2"/>
  <c r="I107" i="2"/>
  <c r="L107" i="2"/>
  <c r="F108" i="2"/>
  <c r="K108" i="2"/>
  <c r="I108" i="2"/>
  <c r="L108" i="2"/>
  <c r="F109" i="2"/>
  <c r="K109" i="2"/>
  <c r="I109" i="2"/>
  <c r="L109" i="2"/>
  <c r="F110" i="2"/>
  <c r="K110" i="2"/>
  <c r="I110" i="2"/>
  <c r="L110" i="2"/>
  <c r="F111" i="2"/>
  <c r="K111" i="2"/>
  <c r="I111" i="2"/>
  <c r="L111" i="2"/>
  <c r="F112" i="2"/>
  <c r="K112" i="2"/>
  <c r="I112" i="2"/>
  <c r="L112" i="2"/>
  <c r="F113" i="2"/>
  <c r="K113" i="2"/>
  <c r="I113" i="2"/>
  <c r="L113" i="2"/>
  <c r="F114" i="2"/>
  <c r="K114" i="2"/>
  <c r="I114" i="2"/>
  <c r="L114" i="2"/>
  <c r="F115" i="2"/>
  <c r="K115" i="2"/>
  <c r="I115" i="2"/>
  <c r="L115" i="2"/>
  <c r="F116" i="2"/>
  <c r="K116" i="2"/>
  <c r="I116" i="2"/>
  <c r="L116" i="2"/>
  <c r="D118" i="2"/>
  <c r="F118" i="2"/>
  <c r="K118" i="2"/>
  <c r="I118" i="2"/>
  <c r="L118" i="2"/>
  <c r="D119" i="2"/>
  <c r="F119" i="2"/>
  <c r="K119" i="2"/>
  <c r="I119" i="2"/>
  <c r="L119" i="2"/>
  <c r="F120" i="2"/>
  <c r="K120" i="2"/>
  <c r="I120" i="2"/>
  <c r="L120" i="2"/>
  <c r="D121" i="2"/>
  <c r="F121" i="2"/>
  <c r="K121" i="2"/>
  <c r="I121" i="2"/>
  <c r="L121" i="2"/>
  <c r="D122" i="2"/>
  <c r="F122" i="2"/>
  <c r="K122" i="2"/>
  <c r="I122" i="2"/>
  <c r="L122" i="2"/>
  <c r="F123" i="2"/>
  <c r="K123" i="2"/>
  <c r="I123" i="2"/>
  <c r="L123" i="2"/>
  <c r="D124" i="2"/>
  <c r="F124" i="2"/>
  <c r="K124" i="2"/>
  <c r="I124" i="2"/>
  <c r="L124" i="2"/>
  <c r="F125" i="2"/>
  <c r="K125" i="2"/>
  <c r="I125" i="2"/>
  <c r="L125" i="2"/>
  <c r="F126" i="2"/>
  <c r="K126" i="2"/>
  <c r="I126" i="2"/>
  <c r="L126" i="2"/>
  <c r="D127" i="2"/>
  <c r="F127" i="2"/>
  <c r="K127" i="2"/>
  <c r="I127" i="2"/>
  <c r="L127" i="2"/>
  <c r="F128" i="2"/>
  <c r="K128" i="2"/>
  <c r="I128" i="2"/>
  <c r="L128" i="2"/>
  <c r="D129" i="2"/>
  <c r="F129" i="2"/>
  <c r="K129" i="2"/>
  <c r="I129" i="2"/>
  <c r="L129" i="2"/>
  <c r="D130" i="2"/>
  <c r="F130" i="2"/>
  <c r="K130" i="2"/>
  <c r="I130" i="2"/>
  <c r="L130" i="2"/>
  <c r="D131" i="2"/>
  <c r="F131" i="2"/>
  <c r="K131" i="2"/>
  <c r="I131" i="2"/>
  <c r="L131" i="2"/>
  <c r="F132" i="2"/>
  <c r="K132" i="2"/>
  <c r="I132" i="2"/>
  <c r="L132" i="2"/>
  <c r="F133" i="2"/>
  <c r="K133" i="2"/>
  <c r="I133" i="2"/>
  <c r="L133" i="2"/>
  <c r="F134" i="2"/>
  <c r="K134" i="2"/>
  <c r="I134" i="2"/>
  <c r="L134" i="2"/>
  <c r="D136" i="2"/>
  <c r="F136" i="2"/>
  <c r="K136" i="2"/>
  <c r="I136" i="2"/>
  <c r="L136" i="2"/>
  <c r="D137" i="2"/>
  <c r="F137" i="2"/>
  <c r="K137" i="2"/>
  <c r="I137" i="2"/>
  <c r="L137" i="2"/>
  <c r="D138" i="2"/>
  <c r="F138" i="2"/>
  <c r="K138" i="2"/>
  <c r="I138" i="2"/>
  <c r="L138" i="2"/>
  <c r="D139" i="2"/>
  <c r="F139" i="2"/>
  <c r="K139" i="2"/>
  <c r="I139" i="2"/>
  <c r="L139" i="2"/>
  <c r="D141" i="2"/>
  <c r="F141" i="2"/>
  <c r="K141" i="2"/>
  <c r="I141" i="2"/>
  <c r="L141" i="2"/>
  <c r="D142" i="2"/>
  <c r="F142" i="2"/>
  <c r="K142" i="2"/>
  <c r="I142" i="2"/>
  <c r="L142" i="2"/>
  <c r="D143" i="2"/>
  <c r="F143" i="2"/>
  <c r="K143" i="2"/>
  <c r="I143" i="2"/>
  <c r="L143" i="2"/>
  <c r="F144" i="2"/>
  <c r="K144" i="2"/>
  <c r="I144" i="2"/>
  <c r="L144" i="2"/>
  <c r="N82" i="2"/>
  <c r="F10" i="2"/>
  <c r="K10" i="2"/>
  <c r="I10" i="2"/>
  <c r="L10" i="2"/>
  <c r="F11" i="2"/>
  <c r="K11" i="2"/>
  <c r="I11" i="2"/>
  <c r="L11" i="2"/>
  <c r="F12" i="2"/>
  <c r="K12" i="2"/>
  <c r="I12" i="2"/>
  <c r="L12" i="2"/>
  <c r="F13" i="2"/>
  <c r="K13" i="2"/>
  <c r="I13" i="2"/>
  <c r="L13" i="2"/>
  <c r="F14" i="2"/>
  <c r="K14" i="2"/>
  <c r="I14" i="2"/>
  <c r="L14" i="2"/>
  <c r="F15" i="2"/>
  <c r="K15" i="2"/>
  <c r="I15" i="2"/>
  <c r="L15" i="2"/>
  <c r="F16" i="2"/>
  <c r="K16" i="2"/>
  <c r="I16" i="2"/>
  <c r="L16" i="2"/>
  <c r="F17" i="2"/>
  <c r="K17" i="2"/>
  <c r="I17" i="2"/>
  <c r="L17" i="2"/>
  <c r="F18" i="2"/>
  <c r="K18" i="2"/>
  <c r="I18" i="2"/>
  <c r="L18" i="2"/>
  <c r="F19" i="2"/>
  <c r="K19" i="2"/>
  <c r="I19" i="2"/>
  <c r="L19" i="2"/>
  <c r="F20" i="2"/>
  <c r="K20" i="2"/>
  <c r="I20" i="2"/>
  <c r="L20" i="2"/>
  <c r="F21" i="2"/>
  <c r="K21" i="2"/>
  <c r="I21" i="2"/>
  <c r="L21" i="2"/>
  <c r="F22" i="2"/>
  <c r="K22" i="2"/>
  <c r="I22" i="2"/>
  <c r="L22" i="2"/>
  <c r="F23" i="2"/>
  <c r="K23" i="2"/>
  <c r="I23" i="2"/>
  <c r="L23" i="2"/>
  <c r="F24" i="2"/>
  <c r="K24" i="2"/>
  <c r="I24" i="2"/>
  <c r="L24" i="2"/>
  <c r="F26" i="2"/>
  <c r="K26" i="2"/>
  <c r="I26" i="2"/>
  <c r="L26" i="2"/>
  <c r="F27" i="2"/>
  <c r="K27" i="2"/>
  <c r="I27" i="2"/>
  <c r="L27" i="2"/>
  <c r="F28" i="2"/>
  <c r="K28" i="2"/>
  <c r="I28" i="2"/>
  <c r="L28" i="2"/>
  <c r="F29" i="2"/>
  <c r="K29" i="2"/>
  <c r="I29" i="2"/>
  <c r="L29" i="2"/>
  <c r="F30" i="2"/>
  <c r="K30" i="2"/>
  <c r="I30" i="2"/>
  <c r="L30" i="2"/>
  <c r="F31" i="2"/>
  <c r="K31" i="2"/>
  <c r="I31" i="2"/>
  <c r="L31" i="2"/>
  <c r="F32" i="2"/>
  <c r="K32" i="2"/>
  <c r="I32" i="2"/>
  <c r="L32" i="2"/>
  <c r="F33" i="2"/>
  <c r="K33" i="2"/>
  <c r="I33" i="2"/>
  <c r="L33" i="2"/>
  <c r="F34" i="2"/>
  <c r="K34" i="2"/>
  <c r="I34" i="2"/>
  <c r="L34" i="2"/>
  <c r="F35" i="2"/>
  <c r="K35" i="2"/>
  <c r="I35" i="2"/>
  <c r="L35" i="2"/>
  <c r="F36" i="2"/>
  <c r="K36" i="2"/>
  <c r="I36" i="2"/>
  <c r="L36" i="2"/>
  <c r="F37" i="2"/>
  <c r="K37" i="2"/>
  <c r="I37" i="2"/>
  <c r="L37" i="2"/>
  <c r="F38" i="2"/>
  <c r="K38" i="2"/>
  <c r="I38" i="2"/>
  <c r="L38" i="2"/>
  <c r="F39" i="2"/>
  <c r="K39" i="2"/>
  <c r="I39" i="2"/>
  <c r="L39" i="2"/>
  <c r="F40" i="2"/>
  <c r="K40" i="2"/>
  <c r="I40" i="2"/>
  <c r="L40" i="2"/>
  <c r="F41" i="2"/>
  <c r="K41" i="2"/>
  <c r="I41" i="2"/>
  <c r="L41" i="2"/>
  <c r="F42" i="2"/>
  <c r="K42" i="2"/>
  <c r="I42" i="2"/>
  <c r="L42" i="2"/>
  <c r="F43" i="2"/>
  <c r="K43" i="2"/>
  <c r="I43" i="2"/>
  <c r="L43" i="2"/>
  <c r="F44" i="2"/>
  <c r="K44" i="2"/>
  <c r="I44" i="2"/>
  <c r="L44" i="2"/>
  <c r="F45" i="2"/>
  <c r="K45" i="2"/>
  <c r="I45" i="2"/>
  <c r="L45" i="2"/>
  <c r="F46" i="2"/>
  <c r="K46" i="2"/>
  <c r="I46" i="2"/>
  <c r="L46" i="2"/>
  <c r="F47" i="2"/>
  <c r="K47" i="2"/>
  <c r="I47" i="2"/>
  <c r="L47" i="2"/>
  <c r="F48" i="2"/>
  <c r="K48" i="2"/>
  <c r="I48" i="2"/>
  <c r="L48" i="2"/>
  <c r="F49" i="2"/>
  <c r="K49" i="2"/>
  <c r="I49" i="2"/>
  <c r="L49" i="2"/>
  <c r="F51" i="2"/>
  <c r="K51" i="2"/>
  <c r="I51" i="2"/>
  <c r="L51" i="2"/>
  <c r="F52" i="2"/>
  <c r="K52" i="2"/>
  <c r="I52" i="2"/>
  <c r="L52" i="2"/>
  <c r="F53" i="2"/>
  <c r="K53" i="2"/>
  <c r="I53" i="2"/>
  <c r="L53" i="2"/>
  <c r="F54" i="2"/>
  <c r="K54" i="2"/>
  <c r="I54" i="2"/>
  <c r="L54" i="2"/>
  <c r="F55" i="2"/>
  <c r="K55" i="2"/>
  <c r="I55" i="2"/>
  <c r="L55" i="2"/>
  <c r="F56" i="2"/>
  <c r="K56" i="2"/>
  <c r="I56" i="2"/>
  <c r="L56" i="2"/>
  <c r="F57" i="2"/>
  <c r="K57" i="2"/>
  <c r="I57" i="2"/>
  <c r="L57" i="2"/>
  <c r="F58" i="2"/>
  <c r="K58" i="2"/>
  <c r="I58" i="2"/>
  <c r="L58" i="2"/>
  <c r="F59" i="2"/>
  <c r="K59" i="2"/>
  <c r="I59" i="2"/>
  <c r="L59" i="2"/>
  <c r="F60" i="2"/>
  <c r="K60" i="2"/>
  <c r="I60" i="2"/>
  <c r="L60" i="2"/>
  <c r="F61" i="2"/>
  <c r="K61" i="2"/>
  <c r="I61" i="2"/>
  <c r="L61" i="2"/>
  <c r="F62" i="2"/>
  <c r="K62" i="2"/>
  <c r="I62" i="2"/>
  <c r="L62" i="2"/>
  <c r="F63" i="2"/>
  <c r="K63" i="2"/>
  <c r="I63" i="2"/>
  <c r="L63" i="2"/>
  <c r="F64" i="2"/>
  <c r="K64" i="2"/>
  <c r="I64" i="2"/>
  <c r="L64" i="2"/>
  <c r="F65" i="2"/>
  <c r="K65" i="2"/>
  <c r="I65" i="2"/>
  <c r="L65" i="2"/>
  <c r="F66" i="2"/>
  <c r="K66" i="2"/>
  <c r="I66" i="2"/>
  <c r="L66" i="2"/>
  <c r="F67" i="2"/>
  <c r="K67" i="2"/>
  <c r="I67" i="2"/>
  <c r="L67" i="2"/>
  <c r="F68" i="2"/>
  <c r="K68" i="2"/>
  <c r="I68" i="2"/>
  <c r="L68" i="2"/>
  <c r="F69" i="2"/>
  <c r="K69" i="2"/>
  <c r="I69" i="2"/>
  <c r="L69" i="2"/>
  <c r="F70" i="2"/>
  <c r="K70" i="2"/>
  <c r="I70" i="2"/>
  <c r="L70" i="2"/>
  <c r="F71" i="2"/>
  <c r="K71" i="2"/>
  <c r="I71" i="2"/>
  <c r="L71" i="2"/>
  <c r="F72" i="2"/>
  <c r="K72" i="2"/>
  <c r="I72" i="2"/>
  <c r="L72" i="2"/>
  <c r="F73" i="2"/>
  <c r="K73" i="2"/>
  <c r="I73" i="2"/>
  <c r="L73" i="2"/>
  <c r="F74" i="2"/>
  <c r="K74" i="2"/>
  <c r="I74" i="2"/>
  <c r="L74" i="2"/>
  <c r="F75" i="2"/>
  <c r="K75" i="2"/>
  <c r="I75" i="2"/>
  <c r="L75" i="2"/>
  <c r="F76" i="2"/>
  <c r="K76" i="2"/>
  <c r="I76" i="2"/>
  <c r="L76" i="2"/>
  <c r="F77" i="2"/>
  <c r="K77" i="2"/>
  <c r="I77" i="2"/>
  <c r="L77" i="2"/>
  <c r="F78" i="2"/>
  <c r="K78" i="2"/>
  <c r="I78" i="2"/>
  <c r="L78" i="2"/>
  <c r="F80" i="2"/>
  <c r="K80" i="2"/>
  <c r="I80" i="2"/>
  <c r="L80" i="2"/>
  <c r="N7" i="2"/>
  <c r="N147" i="2"/>
  <c r="A140" i="2"/>
  <c r="A135" i="2"/>
  <c r="A117" i="2"/>
  <c r="A102" i="2"/>
  <c r="A86" i="2"/>
  <c r="A84" i="2"/>
  <c r="A83" i="2"/>
  <c r="A81" i="2"/>
  <c r="A79" i="2"/>
  <c r="A50" i="2"/>
  <c r="A25" i="2"/>
  <c r="A9" i="2"/>
  <c r="A8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N148" i="2"/>
  <c r="N150" i="2"/>
  <c r="N149" i="2"/>
  <c r="N151" i="2"/>
  <c r="N152" i="2"/>
  <c r="A10" i="2" l="1"/>
  <c r="A11" i="2" l="1"/>
  <c r="A12" i="2" s="1"/>
  <c r="A13" i="2" l="1"/>
  <c r="A14" i="2" l="1"/>
  <c r="A15" i="2" l="1"/>
  <c r="A16" i="2" l="1"/>
  <c r="A17" i="2" s="1"/>
  <c r="A18" i="2" l="1"/>
  <c r="A19" i="2" s="1"/>
  <c r="A20" i="2" s="1"/>
  <c r="A21" i="2" s="1"/>
  <c r="A22" i="2" s="1"/>
  <c r="A23" i="2" s="1"/>
  <c r="A24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l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0" i="2" s="1"/>
  <c r="A85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6" i="2" s="1"/>
  <c r="A137" i="2" s="1"/>
  <c r="A138" i="2" s="1"/>
  <c r="A139" i="2" s="1"/>
  <c r="A141" i="2" s="1"/>
  <c r="A142" i="2" s="1"/>
  <c r="A143" i="2" s="1"/>
  <c r="A144" i="2" s="1"/>
</calcChain>
</file>

<file path=xl/sharedStrings.xml><?xml version="1.0" encoding="utf-8"?>
<sst xmlns="http://schemas.openxmlformats.org/spreadsheetml/2006/main" count="284" uniqueCount="160">
  <si>
    <t>MATERIAL TAKEOFF AND COST ESTIMATE STATEMENT</t>
  </si>
  <si>
    <t>Project Name:</t>
  </si>
  <si>
    <t>Sr #</t>
  </si>
  <si>
    <t>REFERENCE</t>
  </si>
  <si>
    <t>DESCRIPTION</t>
  </si>
  <si>
    <t>QUANTITY</t>
  </si>
  <si>
    <t>TOTAL QTY</t>
  </si>
  <si>
    <t>UNIT</t>
  </si>
  <si>
    <t>COST/UNIT</t>
  </si>
  <si>
    <t>UNIT LABOR</t>
  </si>
  <si>
    <t>TOTAL LABOR</t>
  </si>
  <si>
    <t>TOTAL COST</t>
  </si>
  <si>
    <t>REMARKS</t>
  </si>
  <si>
    <t>TRADE COST</t>
  </si>
  <si>
    <t>LF</t>
  </si>
  <si>
    <t>EA</t>
  </si>
  <si>
    <t>SUB TOTAL</t>
  </si>
  <si>
    <t>PROFIT</t>
  </si>
  <si>
    <t>INSURANCE</t>
  </si>
  <si>
    <t>CONTINGENCY</t>
  </si>
  <si>
    <t>NET TOTAL</t>
  </si>
  <si>
    <t>WASTE</t>
  </si>
  <si>
    <t>MATERIAL TOTAL</t>
  </si>
  <si>
    <t>LS</t>
  </si>
  <si>
    <t>OVERHEAD</t>
  </si>
  <si>
    <t>Selma</t>
  </si>
  <si>
    <t>23. HEATING VENTILATING &amp; AIR CONDITIONING (HVAC)</t>
  </si>
  <si>
    <t>M1-M5.4</t>
  </si>
  <si>
    <t>DUCTWORK</t>
  </si>
  <si>
    <t>SA-8" Dia Supply Duct</t>
  </si>
  <si>
    <t>SA-10" Dia Supply Duct</t>
  </si>
  <si>
    <t>OA-10" Dia Outside Air Duct</t>
  </si>
  <si>
    <t>EA-6" Dia Exhaust Duct</t>
  </si>
  <si>
    <t>EA-10" Dia Exhaust Duct</t>
  </si>
  <si>
    <t>SA-6" Dia Supply Duct</t>
  </si>
  <si>
    <t>EA-8" Dia Exhaust Duct</t>
  </si>
  <si>
    <t>SA-12"x10 Supply Duct</t>
  </si>
  <si>
    <t>SA-16"x10 Supply Duct</t>
  </si>
  <si>
    <t>RA-14"x10 Return Duct</t>
  </si>
  <si>
    <t>RA-12"x10 Return Duct</t>
  </si>
  <si>
    <t>SA-14"x10 Supply Duct</t>
  </si>
  <si>
    <t>RA-10" Dia  Return Duct</t>
  </si>
  <si>
    <t>OSA 12" Dia Duct Fire rated</t>
  </si>
  <si>
    <t>EXH 12" Dia Duct Fire rated</t>
  </si>
  <si>
    <t>AIR DEVICES</t>
  </si>
  <si>
    <t>AD-12"x12",100CFM, Ceiling SAR</t>
  </si>
  <si>
    <t>AD-12"x12",180CFM, Ceiling SAR</t>
  </si>
  <si>
    <t>AD-12"x12",50CFM,  Ceiling SAR</t>
  </si>
  <si>
    <t>AD-12"x12",400CFM, Ceiling SAR</t>
  </si>
  <si>
    <t>AD-12"x12",300CFM, Ceiling SAR</t>
  </si>
  <si>
    <t>AD-12"x12",100CFM, Ceiling Transfer Air Register</t>
  </si>
  <si>
    <t>AD-12"x12",200CFM, Ceiling Exhaust Air Register</t>
  </si>
  <si>
    <t>AD-18"x10",450CFM, Double Deflection Sidewall SAR</t>
  </si>
  <si>
    <t>AD-22"x10",515CFM, Double Deflection Sidewall SAR</t>
  </si>
  <si>
    <t>AD-14"x10",335CFM, Double Deflection Sidewall SAR</t>
  </si>
  <si>
    <t>AD-20"x20", Ceiling RAR</t>
  </si>
  <si>
    <t>AD-12"x6", Exhaust  Louver (1/2"SS MESH)</t>
  </si>
  <si>
    <t>AD-18"x12", Exhaust Louver (1/2"SS MESH)</t>
  </si>
  <si>
    <t>AD-24"x12", Exhaust Louver (1/2"SS MESH)</t>
  </si>
  <si>
    <t>AD-10"x8",175CFM, Double Deflection Sidewall SAR</t>
  </si>
  <si>
    <t>AD-12"x10",310CFM, Sidewall Return Air Register</t>
  </si>
  <si>
    <t>AD-6"x6",70CFM, Sidewall SAR</t>
  </si>
  <si>
    <t>AD-14"x10",350CFM, Double Deflection Sidewall SAR</t>
  </si>
  <si>
    <t>AD-10"x8",150CFM, Double Deflection Sidewall SAR</t>
  </si>
  <si>
    <t>AD-10"x8",200CFM, Double Deflection Sidewall SAR</t>
  </si>
  <si>
    <t>AD-6"x6",70CFM, Sidewall  Exhaust Air Register</t>
  </si>
  <si>
    <t>EQUIPMENT</t>
  </si>
  <si>
    <t>VRF 100 SAMSUNG AM096BXVGFR/AA 208/3/60, 567LBS</t>
  </si>
  <si>
    <t>VRF 200 SAMSUNG AM120BXVGFR/AA 208/3/60, 567LBS</t>
  </si>
  <si>
    <t>VRF 300 SAMSUNG AM120BXVGFR/AA 208/3/60, 567LBS</t>
  </si>
  <si>
    <t>VRF 400 SAMSUNG AM120BXVGFR/AA 208/3/60, 567LBS</t>
  </si>
  <si>
    <t>VRF 500 SAMSUNG AM120BXVGFR/AA 208/3/60, 567LBS</t>
  </si>
  <si>
    <t>VRF 600 SAMSUNG AM120BXVGFR/AA 208/3/60, 567LBS</t>
  </si>
  <si>
    <t>VRF 700 SAMSUNG AM120BXVGFR/AA 208/3/60, 567LBS</t>
  </si>
  <si>
    <t>SF 01 GREENHECK USF-10-B1, Roof Mounted,420CFM 208/3/60,165LBS</t>
  </si>
  <si>
    <t>SF 02 GREENHECK CSP-A700-VG, Inline Direct,700CFM 115/1/60,43LBS</t>
  </si>
  <si>
    <t>EF 01 GREENHECK SP-A90, Ceiling Mounted,40CFM 115/1/60,14LBS</t>
  </si>
  <si>
    <t>EF 02 GREENHECK SP-A110, Ceiling Mounted,100CFM 115/1/60,19BS</t>
  </si>
  <si>
    <t>EF 03 GREENHECK SP-A410, Inline Direct,300CFM 115/1/60,40BS</t>
  </si>
  <si>
    <t>EF 04 GREENHECK CSP-A510, Inline Direct,400CFM 115/1/60,40BS</t>
  </si>
  <si>
    <t>EF 05 GREENHECK CSP-A125, Inline Direct,100CFM 115/1/60,18BS</t>
  </si>
  <si>
    <t>EF 06 GREENHECK G-098-A, Roof mounted,420CFM 208/3/60,58BS</t>
  </si>
  <si>
    <t>FC 101 SAMSUNGAM048ANHDC/AA 208/1/60,1270CFM, 99LBS</t>
  </si>
  <si>
    <t>FC 102 SAMSUNGAM024ANHDC/AA 208/1/60,670CFM, 78LBS</t>
  </si>
  <si>
    <t>FC 103 SAMSUNGAM018ANHDC/AA 567/1/60,670CFM, 78LBS</t>
  </si>
  <si>
    <t>FC 201 - 209 SAMSUNGAM012ANMDCH/AA 208/3/60,350CFM 61LBS</t>
  </si>
  <si>
    <t>FC 301 - 309 SAMSUNGAM012ANMDCH/AA 208/1/60,350CFM 61LBS</t>
  </si>
  <si>
    <t>FC 401 - 409 SAMSUNGAM012ANMDCH/AA 208/1/60,350CFM 61LBS</t>
  </si>
  <si>
    <t>FC 501 - 509 SAMSUNGAM012ANMDCH/AA 208/1/60,350CFM 61LBS</t>
  </si>
  <si>
    <t>FC 601 - 609 SAMSUNGAM012ANMDCH/AA 208/1/60,350CFM 61LBS</t>
  </si>
  <si>
    <t>FC 701 - 709 SAMSUNGAM012ANMDCH/AA 208/1/60,350CFM 61LBS</t>
  </si>
  <si>
    <t>VRF Mode Control Unit 1 SAMSUNG MCU-S6NEK2N, 208/1/60, 63LBS</t>
  </si>
  <si>
    <t>VRF Mode Control Unit 2 - 7 SAMSUNG MCU-S12NEK1UN, 208/1/60, 102LBS</t>
  </si>
  <si>
    <t>MISCELLANEOUS</t>
  </si>
  <si>
    <t>Thermostat</t>
  </si>
  <si>
    <t>26. ELECTRICAL</t>
  </si>
  <si>
    <t>E1-E29</t>
  </si>
  <si>
    <t>ALLOWANCE</t>
  </si>
  <si>
    <t>Allowance Provided For Conductors &amp; Conduits</t>
  </si>
  <si>
    <t>RECEPTACLES &amp; SWITCHES</t>
  </si>
  <si>
    <t>Duplex Convenience Outlet Wall 15A</t>
  </si>
  <si>
    <t>Duplex Convenience Outlet Ceiling 15A</t>
  </si>
  <si>
    <t>Duplex Convenience Outlet GFCI</t>
  </si>
  <si>
    <t>Single Pole Motor rated Switch</t>
  </si>
  <si>
    <t>Telephone Outlet</t>
  </si>
  <si>
    <t>Duplex Convenience Outlet Wall 20A</t>
  </si>
  <si>
    <t>Cable TV Outlet</t>
  </si>
  <si>
    <t>Duplex Convenience Outlet Wall 15A with one outlet switch</t>
  </si>
  <si>
    <t>Data Outlet</t>
  </si>
  <si>
    <t>Duplex Convenience Outlet GFCI WP</t>
  </si>
  <si>
    <t>Single Pole Motor rated Switch WP</t>
  </si>
  <si>
    <t>Non Fuse Disconnect Switch NEMA 3R 30AS-3P, 250v</t>
  </si>
  <si>
    <t>Non Fuse Disconnect Switch NEMA 3R 100AS-3P, 250v</t>
  </si>
  <si>
    <t>POWER DISTRIBUTION</t>
  </si>
  <si>
    <t>MULTI METERING SERVICE MMS1 208/120V 3P 4W 600A</t>
  </si>
  <si>
    <t>MULTI METERING SERVICE MMS2 208/120V 3P 4W 600A</t>
  </si>
  <si>
    <t>PANEL HS2 208/120V 3P, 4W 200A</t>
  </si>
  <si>
    <t>PANEL HS 208/120V 3P, 4W 100A</t>
  </si>
  <si>
    <t>PANEL HS1 208/120V 3P, 4W 100A</t>
  </si>
  <si>
    <t>PANEL EP 208/120V 3P, 4W 100A</t>
  </si>
  <si>
    <t>PANEL RT 208/120V 3P, 4W 100A</t>
  </si>
  <si>
    <t>PANEL 3H 208/120V 1P, 3W 100A</t>
  </si>
  <si>
    <t>PANEL 2B 208/120V 1P, 3W 100A</t>
  </si>
  <si>
    <t>PANEL 2A 208/120V 1P, 3W 200A</t>
  </si>
  <si>
    <t>PANEL 7A 208/120V 1P, 3W 200A</t>
  </si>
  <si>
    <t>PANEL 3J 208/120V 1P, 3W 200A</t>
  </si>
  <si>
    <t>PANEL AC1 (NEMA 3R) 208/120V 3P, 4W 100A</t>
  </si>
  <si>
    <t>PANEL AC (NEMA 3R) 208/120V 3P, 4W 400A</t>
  </si>
  <si>
    <t>LIGHT FIXTURES</t>
  </si>
  <si>
    <t>F7 - 4' Ceiling mtd. LED. 28W LED</t>
  </si>
  <si>
    <t>F7 EM - 4' Ceiling mtd.28W LED</t>
  </si>
  <si>
    <t>F10 WALL Sconce LED14w</t>
  </si>
  <si>
    <t>F1  Recessed LED</t>
  </si>
  <si>
    <t>F2 Wall Sconce LED Lighting Fixture</t>
  </si>
  <si>
    <t>F11 Pendant LED Lighting Fixtures</t>
  </si>
  <si>
    <t>F4 Strip Light</t>
  </si>
  <si>
    <t>F12 - 2' x 2' Ceiling mtd. 35W LED</t>
  </si>
  <si>
    <t>F1  EM Recessed LED</t>
  </si>
  <si>
    <t>F5 Wall Sconce 16W LED</t>
  </si>
  <si>
    <t>F12 EM - 2' x 2' Ceiling mtd. 35W LED</t>
  </si>
  <si>
    <t>EX Surface/wall mounted Edge Lite Exit sign 2.3W LED</t>
  </si>
  <si>
    <t>F3 Strip Light</t>
  </si>
  <si>
    <t>F6 Wall Sconce 14W LED</t>
  </si>
  <si>
    <t>F9 Wall sconce Light 16W</t>
  </si>
  <si>
    <t>F8 Wall mounted Exterior Light 30W</t>
  </si>
  <si>
    <t>F8 EM Wall mounted Exterior Light 30W</t>
  </si>
  <si>
    <t>LIGHT CONTROLS</t>
  </si>
  <si>
    <t>Occupancy Sensor Switch Wall</t>
  </si>
  <si>
    <t>Single Pole Switch</t>
  </si>
  <si>
    <t>Occupancy Sensor Switch Ceiling</t>
  </si>
  <si>
    <t>Dimmer Switch Wall Mounted</t>
  </si>
  <si>
    <t>Junction Box Wall Mounted</t>
  </si>
  <si>
    <t>Junction Box Ceiling</t>
  </si>
  <si>
    <t>Smoke Detector</t>
  </si>
  <si>
    <t>Junction Box Wall Mounted WP</t>
  </si>
  <si>
    <t>AD-12"x6", Outside Air Intake  Louver (1/2"SS MESH)</t>
  </si>
  <si>
    <t>AD-12"x10", Outside Air Intake  Louver (1/2"SS MESH)</t>
  </si>
  <si>
    <t>Quad flex Convenience Outlet Wall</t>
  </si>
  <si>
    <t>Recess Floor Mounted combination Data/Tel</t>
  </si>
  <si>
    <t>Expert Estimation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</si>
</sst>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_(&quot;$&quot;* #,##0.0_);_(&quot;$&quot;* \(#,##0.0\);_(&quot;$&quot;* &quot;-&quot;??_);_(@_)"/>
    <numFmt numFmtId="167" formatCode="&quot;$&quot;#,##0"/>
    <numFmt numFmtId="168" formatCode="_(&quot;$&quot;* #,##0_);_(&quot;$&quot;* \(#,##0\);_(&quot;$&quot;* &quot;-&quot;?_);_(@_)"/>
    <numFmt numFmtId="169" formatCode="_(&quot;$&quot;* #,##0_);_(&quot;$&quot;* \(#,##0\);_(&quot;$&quot;* &quot;-&quot;??_);_(@_)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badi"/>
      <family val="2"/>
    </font>
    <font>
      <b/>
      <sz val="12"/>
      <color theme="0"/>
      <name val="Abadi"/>
      <family val="2"/>
    </font>
    <font>
      <b/>
      <sz val="14"/>
      <color theme="1"/>
      <name val="Abadi"/>
      <family val="2"/>
    </font>
    <font>
      <b/>
      <sz val="14"/>
      <color rgb="FFFF0000"/>
      <name val="Abadi"/>
      <family val="2"/>
    </font>
    <font>
      <b/>
      <sz val="14"/>
      <color theme="0"/>
      <name val="Abadi"/>
      <family val="2"/>
    </font>
    <font>
      <sz val="12"/>
      <color theme="0"/>
      <name val="Abadi"/>
      <family val="2"/>
    </font>
    <font>
      <b/>
      <sz val="12"/>
      <name val="Abadi"/>
      <family val="2"/>
    </font>
    <font>
      <b/>
      <sz val="20"/>
      <color theme="1"/>
      <name val="Abad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gradientFill degree="90">
        <stop position="0">
          <color theme="5"/>
        </stop>
        <stop position="1">
          <color theme="2" tint="-9.8025452436902985E-2"/>
        </stop>
      </gradientFill>
    </fill>
    <fill>
      <gradientFill degree="90">
        <stop position="0">
          <color theme="5" tint="-0.25098422193060094"/>
        </stop>
        <stop position="1">
          <color theme="0" tint="-0.49800103762932219"/>
        </stop>
      </gradientFill>
    </fill>
    <fill>
      <patternFill patternType="solid">
        <fgColor rgb="FFFFFFCC"/>
        <bgColor indexed="64"/>
      </patternFill>
    </fill>
    <fill>
      <gradientFill degree="270">
        <stop position="0">
          <color rgb="FFAAD2DA"/>
        </stop>
        <stop position="1">
          <color rgb="FF4A909A"/>
        </stop>
      </gradientFill>
    </fill>
    <fill>
      <gradientFill>
        <stop position="0">
          <color theme="5" tint="0.7999816888943144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</borders>
  <cellStyleXfs count="16">
    <xf numFmtId="0" fontId="0" fillId="0" borderId="0"/>
    <xf numFmtId="164" fontId="6" fillId="3" borderId="13" applyBorder="0">
      <alignment horizontal="center" vertical="center"/>
    </xf>
    <xf numFmtId="44" fontId="13" fillId="0" borderId="0" applyFont="0" applyFill="0" applyBorder="0" applyAlignment="0" applyProtection="0"/>
    <xf numFmtId="0" fontId="13" fillId="5" borderId="14" applyNumberFormat="0" applyFont="0" applyAlignment="0" applyProtection="0"/>
    <xf numFmtId="0" fontId="11" fillId="0" borderId="0"/>
    <xf numFmtId="0" fontId="9" fillId="4" borderId="5" applyAlignment="0">
      <alignment horizontal="center" vertical="center"/>
    </xf>
    <xf numFmtId="164" fontId="13" fillId="6" borderId="5">
      <alignment horizontal="right" vertical="center"/>
    </xf>
    <xf numFmtId="0" fontId="12" fillId="7" borderId="15" applyBorder="0" applyAlignment="0">
      <alignment horizontal="left" vertical="center" wrapText="1"/>
    </xf>
    <xf numFmtId="0" fontId="11" fillId="0" borderId="0"/>
    <xf numFmtId="0" fontId="3" fillId="5" borderId="14" applyNumberFormat="0" applyFont="0" applyAlignment="0" applyProtection="0"/>
    <xf numFmtId="0" fontId="2" fillId="5" borderId="14" applyNumberFormat="0" applyFont="0" applyAlignment="0" applyProtection="0"/>
    <xf numFmtId="0" fontId="11" fillId="0" borderId="0"/>
    <xf numFmtId="44" fontId="1" fillId="0" borderId="0" applyFont="0" applyFill="0" applyBorder="0" applyAlignment="0" applyProtection="0"/>
    <xf numFmtId="0" fontId="1" fillId="0" borderId="0"/>
    <xf numFmtId="0" fontId="1" fillId="5" borderId="14" applyNumberFormat="0" applyFont="0" applyAlignment="0" applyProtection="0"/>
    <xf numFmtId="0" fontId="1" fillId="5" borderId="14" applyNumberFormat="0" applyFont="0" applyAlignment="0" applyProtection="0"/>
  </cellStyleXfs>
  <cellXfs count="8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8" applyFont="1" applyAlignment="1">
      <alignment vertical="center"/>
    </xf>
    <xf numFmtId="0" fontId="4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44" fontId="4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165" fontId="10" fillId="0" borderId="0" xfId="0" applyNumberFormat="1" applyFon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44" fontId="1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4" fontId="5" fillId="0" borderId="16" xfId="3" applyNumberFormat="1" applyFont="1" applyFill="1" applyBorder="1" applyAlignment="1">
      <alignment horizontal="right" vertical="center"/>
    </xf>
    <xf numFmtId="168" fontId="5" fillId="0" borderId="16" xfId="3" applyNumberFormat="1" applyFont="1" applyFill="1" applyBorder="1" applyAlignment="1" applyProtection="1">
      <alignment horizontal="right" vertical="center"/>
    </xf>
    <xf numFmtId="168" fontId="5" fillId="0" borderId="17" xfId="3" applyNumberFormat="1" applyFont="1" applyFill="1" applyBorder="1" applyAlignment="1" applyProtection="1">
      <alignment horizontal="right" vertical="center"/>
    </xf>
    <xf numFmtId="168" fontId="5" fillId="0" borderId="18" xfId="3" applyNumberFormat="1" applyFont="1" applyFill="1" applyBorder="1" applyAlignment="1" applyProtection="1">
      <alignment horizontal="left" vertical="top"/>
    </xf>
    <xf numFmtId="0" fontId="4" fillId="0" borderId="19" xfId="0" applyFont="1" applyBorder="1" applyAlignment="1">
      <alignment horizontal="center" vertical="center"/>
    </xf>
    <xf numFmtId="1" fontId="5" fillId="0" borderId="20" xfId="3" applyNumberFormat="1" applyFont="1" applyFill="1" applyBorder="1" applyAlignment="1">
      <alignment horizontal="center" vertical="top"/>
    </xf>
    <xf numFmtId="0" fontId="5" fillId="0" borderId="18" xfId="3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left" vertical="center" wrapText="1"/>
    </xf>
    <xf numFmtId="165" fontId="5" fillId="0" borderId="16" xfId="3" applyNumberFormat="1" applyFont="1" applyFill="1" applyBorder="1" applyAlignment="1">
      <alignment horizontal="right" vertical="center"/>
    </xf>
    <xf numFmtId="9" fontId="5" fillId="0" borderId="16" xfId="3" applyNumberFormat="1" applyFont="1" applyFill="1" applyBorder="1" applyAlignment="1">
      <alignment horizontal="right" vertical="center"/>
    </xf>
    <xf numFmtId="0" fontId="5" fillId="0" borderId="16" xfId="3" applyNumberFormat="1" applyFont="1" applyFill="1" applyBorder="1" applyAlignment="1">
      <alignment horizontal="right" vertical="center"/>
    </xf>
    <xf numFmtId="169" fontId="5" fillId="0" borderId="16" xfId="3" applyNumberFormat="1" applyFont="1" applyFill="1" applyBorder="1" applyAlignment="1">
      <alignment horizontal="right" vertical="center"/>
    </xf>
    <xf numFmtId="44" fontId="5" fillId="0" borderId="16" xfId="2" applyFont="1" applyFill="1" applyBorder="1" applyAlignment="1">
      <alignment horizontal="right" vertical="center"/>
    </xf>
    <xf numFmtId="0" fontId="5" fillId="8" borderId="0" xfId="8" applyFont="1" applyFill="1" applyAlignment="1">
      <alignment vertical="center"/>
    </xf>
    <xf numFmtId="0" fontId="0" fillId="8" borderId="0" xfId="0" applyFill="1"/>
    <xf numFmtId="0" fontId="4" fillId="8" borderId="0" xfId="0" applyFont="1" applyFill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166" fontId="15" fillId="2" borderId="5" xfId="0" applyNumberFormat="1" applyFont="1" applyFill="1" applyBorder="1" applyAlignment="1">
      <alignment horizontal="center" vertical="center"/>
    </xf>
    <xf numFmtId="166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7" fontId="15" fillId="2" borderId="7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1" fontId="14" fillId="0" borderId="6" xfId="3" applyNumberFormat="1" applyFont="1" applyFill="1" applyBorder="1" applyAlignment="1">
      <alignment horizontal="center" vertical="top"/>
    </xf>
    <xf numFmtId="0" fontId="15" fillId="2" borderId="10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vertical="top"/>
    </xf>
    <xf numFmtId="0" fontId="19" fillId="2" borderId="11" xfId="0" applyFont="1" applyFill="1" applyBorder="1" applyAlignment="1">
      <alignment vertical="top"/>
    </xf>
    <xf numFmtId="9" fontId="19" fillId="2" borderId="11" xfId="0" applyNumberFormat="1" applyFont="1" applyFill="1" applyBorder="1" applyAlignment="1">
      <alignment vertical="top"/>
    </xf>
    <xf numFmtId="42" fontId="15" fillId="2" borderId="12" xfId="0" applyNumberFormat="1" applyFont="1" applyFill="1" applyBorder="1" applyAlignment="1">
      <alignment vertical="top"/>
    </xf>
    <xf numFmtId="9" fontId="15" fillId="2" borderId="11" xfId="0" applyNumberFormat="1" applyFont="1" applyFill="1" applyBorder="1" applyAlignment="1">
      <alignment horizontal="center" vertical="top"/>
    </xf>
    <xf numFmtId="44" fontId="14" fillId="0" borderId="21" xfId="2" applyFont="1" applyFill="1" applyBorder="1" applyAlignment="1">
      <alignment horizontal="right" vertical="center"/>
    </xf>
    <xf numFmtId="44" fontId="14" fillId="0" borderId="21" xfId="3" applyNumberFormat="1" applyFont="1" applyFill="1" applyBorder="1" applyAlignment="1">
      <alignment horizontal="right" vertical="center"/>
    </xf>
    <xf numFmtId="169" fontId="14" fillId="0" borderId="21" xfId="3" applyNumberFormat="1" applyFont="1" applyFill="1" applyBorder="1" applyAlignment="1">
      <alignment horizontal="right" vertical="center"/>
    </xf>
    <xf numFmtId="0" fontId="14" fillId="0" borderId="21" xfId="3" applyFont="1" applyFill="1" applyBorder="1" applyAlignment="1">
      <alignment horizontal="left" vertical="center" wrapText="1"/>
    </xf>
    <xf numFmtId="165" fontId="14" fillId="0" borderId="21" xfId="3" applyNumberFormat="1" applyFont="1" applyFill="1" applyBorder="1" applyAlignment="1">
      <alignment horizontal="right" vertical="center"/>
    </xf>
    <xf numFmtId="9" fontId="14" fillId="0" borderId="21" xfId="3" applyNumberFormat="1" applyFont="1" applyFill="1" applyBorder="1" applyAlignment="1">
      <alignment horizontal="right" vertical="center"/>
    </xf>
    <xf numFmtId="0" fontId="14" fillId="0" borderId="21" xfId="3" applyNumberFormat="1" applyFont="1" applyFill="1" applyBorder="1" applyAlignment="1">
      <alignment horizontal="right" vertical="center"/>
    </xf>
    <xf numFmtId="168" fontId="14" fillId="0" borderId="21" xfId="3" applyNumberFormat="1" applyFont="1" applyFill="1" applyBorder="1" applyAlignment="1" applyProtection="1">
      <alignment horizontal="right" vertical="center"/>
    </xf>
    <xf numFmtId="168" fontId="14" fillId="0" borderId="22" xfId="3" applyNumberFormat="1" applyFont="1" applyFill="1" applyBorder="1" applyAlignment="1" applyProtection="1">
      <alignment horizontal="right" vertical="center"/>
    </xf>
    <xf numFmtId="168" fontId="5" fillId="0" borderId="23" xfId="3" applyNumberFormat="1" applyFont="1" applyFill="1" applyBorder="1" applyAlignment="1" applyProtection="1">
      <alignment horizontal="left" vertical="top"/>
    </xf>
    <xf numFmtId="0" fontId="14" fillId="0" borderId="23" xfId="3" applyNumberFormat="1" applyFont="1" applyFill="1" applyBorder="1" applyAlignment="1">
      <alignment horizontal="center" vertical="center" wrapText="1"/>
    </xf>
    <xf numFmtId="169" fontId="14" fillId="0" borderId="21" xfId="2" applyNumberFormat="1" applyFont="1" applyFill="1" applyBorder="1" applyAlignment="1">
      <alignment horizontal="right" vertical="center"/>
    </xf>
    <xf numFmtId="0" fontId="5" fillId="0" borderId="21" xfId="3" applyFont="1" applyFill="1" applyBorder="1" applyAlignment="1">
      <alignment horizontal="left" vertical="center" wrapText="1"/>
    </xf>
    <xf numFmtId="44" fontId="14" fillId="0" borderId="21" xfId="9" applyNumberFormat="1" applyFont="1" applyFill="1" applyBorder="1" applyAlignment="1">
      <alignment horizontal="right" vertical="center"/>
    </xf>
    <xf numFmtId="166" fontId="14" fillId="0" borderId="21" xfId="9" applyNumberFormat="1" applyFont="1" applyFill="1" applyBorder="1" applyAlignment="1">
      <alignment horizontal="right" vertical="center"/>
    </xf>
    <xf numFmtId="166" fontId="14" fillId="0" borderId="21" xfId="2" applyNumberFormat="1" applyFont="1" applyFill="1" applyBorder="1" applyAlignment="1">
      <alignment horizontal="right" vertical="center"/>
    </xf>
    <xf numFmtId="167" fontId="15" fillId="2" borderId="12" xfId="0" applyNumberFormat="1" applyFont="1" applyFill="1" applyBorder="1" applyAlignment="1">
      <alignment vertical="top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>
      <alignment horizontal="center" vertical="center" wrapText="1"/>
    </xf>
    <xf numFmtId="0" fontId="20" fillId="0" borderId="1" xfId="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1" fillId="9" borderId="0" xfId="0" applyFont="1" applyFill="1" applyAlignment="1">
      <alignment horizontal="center" vertical="center" wrapText="1"/>
    </xf>
  </cellXfs>
  <cellStyles count="16">
    <cellStyle name="Currency" xfId="2" builtinId="4"/>
    <cellStyle name="Currency 2 2" xfId="12" xr:uid="{73BD866D-5B4E-4CFC-A7C2-F16108212EA6}"/>
    <cellStyle name="Normal" xfId="0" builtinId="0"/>
    <cellStyle name="Normal 2" xfId="4" xr:uid="{00000000-0005-0000-0000-000002000000}"/>
    <cellStyle name="Normal 2 3" xfId="8" xr:uid="{00000000-0005-0000-0000-000003000000}"/>
    <cellStyle name="Normal 2 3 2" xfId="11" xr:uid="{D670F92D-F35C-4332-B2DB-0207363A833F}"/>
    <cellStyle name="Normal 3 2" xfId="13" xr:uid="{5CB1E744-24CE-4D4E-A8DD-FE85F99B5799}"/>
    <cellStyle name="Note" xfId="3" builtinId="10"/>
    <cellStyle name="Note 2" xfId="9" xr:uid="{00000000-0005-0000-0000-000005000000}"/>
    <cellStyle name="Note 2 2" xfId="10" xr:uid="{44C41B02-86C3-470A-BC2F-C5B49207EA4A}"/>
    <cellStyle name="Note 2 2 2" xfId="15" xr:uid="{DC24E212-E179-494A-B753-3D19CE3D22B4}"/>
    <cellStyle name="Note 3 2" xfId="14" xr:uid="{0070929A-559E-49D5-B2BF-11E5A188EDFE}"/>
    <cellStyle name="Style 1" xfId="5" xr:uid="{00000000-0005-0000-0000-000006000000}"/>
    <cellStyle name="Style 2" xfId="6" xr:uid="{00000000-0005-0000-0000-000007000000}"/>
    <cellStyle name="Style 3" xfId="7" xr:uid="{00000000-0005-0000-0000-000008000000}"/>
    <cellStyle name="Style 4" xfId="1" xr:uid="{00000000-0005-0000-0000-000009000000}"/>
  </cellStyles>
  <dxfs count="0"/>
  <tableStyles count="0" defaultTableStyle="TableStyleMedium2" defaultPivotStyle="PivotStyleLight16"/>
  <colors>
    <mruColors>
      <color rgb="FFECE3FD"/>
      <color rgb="FF4A909A"/>
      <color rgb="FFEC6B0A"/>
      <color rgb="FFAAD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CF499"/>
  <sheetViews>
    <sheetView showGridLines="0" tabSelected="1" topLeftCell="A129" zoomScale="70" zoomScaleNormal="70" zoomScaleSheetLayoutView="160" zoomScalePageLayoutView="10" workbookViewId="0">
      <selection activeCell="N152" sqref="N152"/>
    </sheetView>
  </sheetViews>
  <sheetFormatPr defaultColWidth="9" defaultRowHeight="15"/>
  <cols>
    <col min="1" max="1" width="9.28515625" customWidth="1"/>
    <col min="2" max="2" width="14.7109375" style="3" customWidth="1"/>
    <col min="3" max="3" width="74.85546875" style="4" customWidth="1"/>
    <col min="4" max="4" width="11.7109375" style="5" customWidth="1"/>
    <col min="5" max="5" width="11.5703125" customWidth="1"/>
    <col min="6" max="6" width="14.140625" style="6" customWidth="1"/>
    <col min="7" max="7" width="10.28515625" customWidth="1"/>
    <col min="8" max="8" width="12.5703125" style="7" customWidth="1"/>
    <col min="9" max="9" width="14.7109375" style="8" customWidth="1"/>
    <col min="10" max="10" width="12.5703125" customWidth="1"/>
    <col min="11" max="11" width="14" customWidth="1"/>
    <col min="12" max="12" width="14.7109375" customWidth="1"/>
    <col min="13" max="13" width="17.7109375" customWidth="1"/>
    <col min="14" max="14" width="22" customWidth="1"/>
  </cols>
  <sheetData>
    <row r="1" spans="1:84" s="40" customFormat="1" ht="18.7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84" s="41" customFormat="1" ht="18.399999999999999" customHeight="1">
      <c r="A2" s="83"/>
      <c r="B2" s="83"/>
      <c r="C2" s="87" t="s">
        <v>159</v>
      </c>
      <c r="D2" s="84"/>
      <c r="E2" s="84"/>
      <c r="F2" s="85"/>
      <c r="G2" s="86"/>
      <c r="H2" s="86"/>
      <c r="I2" s="86"/>
      <c r="J2" s="1"/>
      <c r="K2" s="1"/>
      <c r="L2" s="1"/>
      <c r="M2" s="10"/>
      <c r="N2" s="1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84" s="41" customFormat="1" ht="18.399999999999999" customHeight="1">
      <c r="A3" s="83" t="s">
        <v>1</v>
      </c>
      <c r="B3" s="83"/>
      <c r="C3" s="50" t="s">
        <v>25</v>
      </c>
      <c r="D3" s="84"/>
      <c r="E3" s="84"/>
      <c r="F3" s="86"/>
      <c r="G3" s="86"/>
      <c r="H3" s="86"/>
      <c r="I3" s="86"/>
      <c r="J3" s="1"/>
      <c r="K3" s="1"/>
      <c r="L3" s="1"/>
      <c r="M3" s="10"/>
      <c r="N3" s="1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84" s="41" customFormat="1">
      <c r="A4" s="9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0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84" s="40" customFormat="1" ht="30.75" customHeight="1">
      <c r="A5" s="42" t="s">
        <v>2</v>
      </c>
      <c r="B5" s="43" t="s">
        <v>3</v>
      </c>
      <c r="C5" s="43" t="s">
        <v>4</v>
      </c>
      <c r="D5" s="42" t="s">
        <v>5</v>
      </c>
      <c r="E5" s="43" t="s">
        <v>21</v>
      </c>
      <c r="F5" s="44" t="s">
        <v>6</v>
      </c>
      <c r="G5" s="43" t="s">
        <v>7</v>
      </c>
      <c r="H5" s="45" t="s">
        <v>8</v>
      </c>
      <c r="I5" s="46" t="s">
        <v>22</v>
      </c>
      <c r="J5" s="47" t="s">
        <v>9</v>
      </c>
      <c r="K5" s="47" t="s">
        <v>10</v>
      </c>
      <c r="L5" s="48" t="s">
        <v>11</v>
      </c>
      <c r="M5" s="43" t="s">
        <v>12</v>
      </c>
      <c r="N5" s="49" t="s">
        <v>13</v>
      </c>
      <c r="O5" s="2"/>
      <c r="P5" s="2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84" s="40" customFormat="1" ht="15.75">
      <c r="A6" s="1"/>
      <c r="B6" s="1"/>
      <c r="C6" s="10"/>
      <c r="D6" s="11"/>
      <c r="E6" s="12"/>
      <c r="F6" s="13"/>
      <c r="G6" s="12"/>
      <c r="H6" s="14"/>
      <c r="I6" s="15"/>
      <c r="J6" s="12"/>
      <c r="K6" s="12"/>
      <c r="L6" s="12"/>
      <c r="M6" s="10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</row>
    <row r="7" spans="1:84" s="40" customFormat="1" ht="18">
      <c r="A7" s="77" t="s">
        <v>26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51">
        <f>SUM(L8:L81)</f>
        <v>263672.31692800001</v>
      </c>
      <c r="O7" s="2"/>
      <c r="P7" s="2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84" s="39" customFormat="1" ht="15.75">
      <c r="A8" s="53" t="str">
        <f>IF(F8&lt;&gt;"",1+MAX($A$2:A7),"")</f>
        <v/>
      </c>
      <c r="B8" s="70"/>
      <c r="C8" s="72"/>
      <c r="D8" s="64"/>
      <c r="E8" s="65"/>
      <c r="F8" s="64"/>
      <c r="G8" s="66"/>
      <c r="H8" s="61"/>
      <c r="I8" s="62"/>
      <c r="J8" s="71"/>
      <c r="K8" s="67"/>
      <c r="L8" s="68"/>
      <c r="M8" s="69"/>
      <c r="N8" s="1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84" s="39" customFormat="1" ht="15.75">
      <c r="A9" s="53" t="str">
        <f>IF(F9&lt;&gt;"",1+MAX($A$2:A8),"")</f>
        <v/>
      </c>
      <c r="B9" s="79" t="s">
        <v>27</v>
      </c>
      <c r="C9" s="52" t="s">
        <v>28</v>
      </c>
      <c r="D9" s="64"/>
      <c r="E9" s="65"/>
      <c r="F9" s="64"/>
      <c r="G9" s="66"/>
      <c r="H9" s="61"/>
      <c r="I9" s="62"/>
      <c r="J9" s="60"/>
      <c r="K9" s="67"/>
      <c r="L9" s="68"/>
      <c r="M9" s="69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84" s="39" customFormat="1" ht="15.75">
      <c r="A10" s="53">
        <f>IF(F10&lt;&gt;"",1+MAX($A$2:A9),"")</f>
        <v>1</v>
      </c>
      <c r="B10" s="80"/>
      <c r="C10" s="63" t="s">
        <v>29</v>
      </c>
      <c r="D10" s="64">
        <v>463.37</v>
      </c>
      <c r="E10" s="65">
        <v>0.05</v>
      </c>
      <c r="F10" s="64">
        <f t="shared" ref="F10:F24" si="0">(1+E10)*D10</f>
        <v>486.5385</v>
      </c>
      <c r="G10" s="66" t="s">
        <v>14</v>
      </c>
      <c r="H10" s="61">
        <v>7.1</v>
      </c>
      <c r="I10" s="62">
        <f t="shared" ref="I10:I17" si="1">H10*F10</f>
        <v>3454.42335</v>
      </c>
      <c r="J10" s="60">
        <v>15.5</v>
      </c>
      <c r="K10" s="67">
        <f t="shared" ref="K10:K24" si="2">J10*F10</f>
        <v>7541.3467499999997</v>
      </c>
      <c r="L10" s="68">
        <f>K10+I10</f>
        <v>10995.7701</v>
      </c>
      <c r="M10" s="69"/>
      <c r="N10" s="1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84" s="39" customFormat="1" ht="15.75">
      <c r="A11" s="53">
        <f>IF(F11&lt;&gt;"",1+MAX($A$2:A10),"")</f>
        <v>2</v>
      </c>
      <c r="B11" s="80"/>
      <c r="C11" s="63" t="s">
        <v>30</v>
      </c>
      <c r="D11" s="64">
        <v>89.5</v>
      </c>
      <c r="E11" s="65">
        <v>0.05</v>
      </c>
      <c r="F11" s="64">
        <f t="shared" si="0"/>
        <v>93.975000000000009</v>
      </c>
      <c r="G11" s="66" t="s">
        <v>14</v>
      </c>
      <c r="H11" s="61">
        <v>8.1</v>
      </c>
      <c r="I11" s="62">
        <f t="shared" si="1"/>
        <v>761.19749999999999</v>
      </c>
      <c r="J11" s="60">
        <v>17.5</v>
      </c>
      <c r="K11" s="67">
        <f t="shared" si="2"/>
        <v>1644.5625000000002</v>
      </c>
      <c r="L11" s="68">
        <f t="shared" ref="L11:L24" si="3">K11+I11</f>
        <v>2405.7600000000002</v>
      </c>
      <c r="M11" s="69"/>
      <c r="N11" s="1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84" s="39" customFormat="1" ht="15.75">
      <c r="A12" s="53">
        <f>IF(F12&lt;&gt;"",1+MAX($A$2:A11),"")</f>
        <v>3</v>
      </c>
      <c r="B12" s="80"/>
      <c r="C12" s="63" t="s">
        <v>31</v>
      </c>
      <c r="D12" s="64">
        <v>27.87</v>
      </c>
      <c r="E12" s="65">
        <v>0.05</v>
      </c>
      <c r="F12" s="64">
        <f t="shared" si="0"/>
        <v>29.263500000000001</v>
      </c>
      <c r="G12" s="66" t="s">
        <v>14</v>
      </c>
      <c r="H12" s="61">
        <v>8.1</v>
      </c>
      <c r="I12" s="62">
        <f t="shared" si="1"/>
        <v>237.03434999999999</v>
      </c>
      <c r="J12" s="60">
        <v>17.5</v>
      </c>
      <c r="K12" s="67">
        <f t="shared" si="2"/>
        <v>512.11125000000004</v>
      </c>
      <c r="L12" s="68">
        <f t="shared" si="3"/>
        <v>749.14560000000006</v>
      </c>
      <c r="M12" s="69"/>
      <c r="N12" s="1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84" s="39" customFormat="1" ht="15.75">
      <c r="A13" s="53">
        <f>IF(F13&lt;&gt;"",1+MAX($A$2:A12),"")</f>
        <v>4</v>
      </c>
      <c r="B13" s="80"/>
      <c r="C13" s="63" t="s">
        <v>32</v>
      </c>
      <c r="D13" s="64">
        <v>2277.9299999999998</v>
      </c>
      <c r="E13" s="65">
        <v>0.05</v>
      </c>
      <c r="F13" s="64">
        <f t="shared" si="0"/>
        <v>2391.8265000000001</v>
      </c>
      <c r="G13" s="66" t="s">
        <v>14</v>
      </c>
      <c r="H13" s="61">
        <v>6.2279999999999998</v>
      </c>
      <c r="I13" s="62">
        <f t="shared" si="1"/>
        <v>14896.295442000001</v>
      </c>
      <c r="J13" s="60">
        <v>13.84</v>
      </c>
      <c r="K13" s="67">
        <f t="shared" si="2"/>
        <v>33102.87876</v>
      </c>
      <c r="L13" s="68">
        <f t="shared" si="3"/>
        <v>47999.174202000002</v>
      </c>
      <c r="M13" s="69"/>
      <c r="N13" s="1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84" s="39" customFormat="1" ht="15.75">
      <c r="A14" s="53">
        <f>IF(F14&lt;&gt;"",1+MAX($A$2:A13),"")</f>
        <v>5</v>
      </c>
      <c r="B14" s="80"/>
      <c r="C14" s="63" t="s">
        <v>33</v>
      </c>
      <c r="D14" s="64">
        <v>4.7699999999999996</v>
      </c>
      <c r="E14" s="65">
        <v>0.05</v>
      </c>
      <c r="F14" s="64">
        <f t="shared" si="0"/>
        <v>5.0084999999999997</v>
      </c>
      <c r="G14" s="66" t="s">
        <v>14</v>
      </c>
      <c r="H14" s="61">
        <v>8.1</v>
      </c>
      <c r="I14" s="62">
        <f t="shared" si="1"/>
        <v>40.568849999999998</v>
      </c>
      <c r="J14" s="60">
        <v>17.5</v>
      </c>
      <c r="K14" s="67">
        <f t="shared" si="2"/>
        <v>87.648749999999993</v>
      </c>
      <c r="L14" s="68">
        <f t="shared" si="3"/>
        <v>128.2176</v>
      </c>
      <c r="M14" s="69"/>
      <c r="N14" s="1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84" s="39" customFormat="1" ht="15.75">
      <c r="A15" s="53">
        <f>IF(F15&lt;&gt;"",1+MAX($A$2:A14),"")</f>
        <v>6</v>
      </c>
      <c r="B15" s="80"/>
      <c r="C15" s="63" t="s">
        <v>34</v>
      </c>
      <c r="D15" s="64">
        <v>133.59</v>
      </c>
      <c r="E15" s="65">
        <v>0.05</v>
      </c>
      <c r="F15" s="64">
        <f t="shared" si="0"/>
        <v>140.26950000000002</v>
      </c>
      <c r="G15" s="66" t="s">
        <v>14</v>
      </c>
      <c r="H15" s="61">
        <v>6.2279999999999998</v>
      </c>
      <c r="I15" s="62">
        <f t="shared" si="1"/>
        <v>873.59844600000008</v>
      </c>
      <c r="J15" s="60">
        <v>13.84</v>
      </c>
      <c r="K15" s="67">
        <f t="shared" si="2"/>
        <v>1941.3298800000002</v>
      </c>
      <c r="L15" s="68">
        <f t="shared" si="3"/>
        <v>2814.9283260000002</v>
      </c>
      <c r="M15" s="69"/>
      <c r="N15" s="1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84" s="39" customFormat="1" ht="15.75">
      <c r="A16" s="53">
        <f>IF(F16&lt;&gt;"",1+MAX($A$2:A15),"")</f>
        <v>7</v>
      </c>
      <c r="B16" s="80"/>
      <c r="C16" s="63" t="s">
        <v>35</v>
      </c>
      <c r="D16" s="64">
        <v>33.08</v>
      </c>
      <c r="E16" s="65">
        <v>0.05</v>
      </c>
      <c r="F16" s="64">
        <f t="shared" si="0"/>
        <v>34.734000000000002</v>
      </c>
      <c r="G16" s="66" t="s">
        <v>14</v>
      </c>
      <c r="H16" s="61">
        <v>7.1</v>
      </c>
      <c r="I16" s="62">
        <f t="shared" si="1"/>
        <v>246.6114</v>
      </c>
      <c r="J16" s="60">
        <v>15.5</v>
      </c>
      <c r="K16" s="67">
        <f t="shared" si="2"/>
        <v>538.37700000000007</v>
      </c>
      <c r="L16" s="68">
        <f t="shared" si="3"/>
        <v>784.98840000000007</v>
      </c>
      <c r="M16" s="69"/>
      <c r="N16" s="1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9" customFormat="1" ht="15.75">
      <c r="A17" s="53">
        <f>IF(F17&lt;&gt;"",1+MAX($A$2:A16),"")</f>
        <v>8</v>
      </c>
      <c r="B17" s="80"/>
      <c r="C17" s="63" t="s">
        <v>36</v>
      </c>
      <c r="D17" s="64">
        <v>29.68</v>
      </c>
      <c r="E17" s="65">
        <v>0.05</v>
      </c>
      <c r="F17" s="64">
        <f t="shared" si="0"/>
        <v>31.164000000000001</v>
      </c>
      <c r="G17" s="66" t="s">
        <v>14</v>
      </c>
      <c r="H17" s="73">
        <v>14</v>
      </c>
      <c r="I17" s="62">
        <f t="shared" si="1"/>
        <v>436.29600000000005</v>
      </c>
      <c r="J17" s="60">
        <v>22</v>
      </c>
      <c r="K17" s="67">
        <f t="shared" si="2"/>
        <v>685.60800000000006</v>
      </c>
      <c r="L17" s="68">
        <f t="shared" si="3"/>
        <v>1121.904</v>
      </c>
      <c r="M17" s="69"/>
      <c r="N17" s="1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9" customFormat="1" ht="15.75">
      <c r="A18" s="53">
        <f>IF(F18&lt;&gt;"",1+MAX($A$2:A17),"")</f>
        <v>9</v>
      </c>
      <c r="B18" s="80"/>
      <c r="C18" s="63" t="s">
        <v>37</v>
      </c>
      <c r="D18" s="64">
        <v>3.97</v>
      </c>
      <c r="E18" s="65">
        <v>0.05</v>
      </c>
      <c r="F18" s="64">
        <f t="shared" si="0"/>
        <v>4.1685000000000008</v>
      </c>
      <c r="G18" s="66" t="s">
        <v>14</v>
      </c>
      <c r="H18" s="73">
        <v>18</v>
      </c>
      <c r="I18" s="62">
        <f>H18*F18</f>
        <v>75.033000000000015</v>
      </c>
      <c r="J18" s="60">
        <v>29</v>
      </c>
      <c r="K18" s="67">
        <f t="shared" si="2"/>
        <v>120.88650000000003</v>
      </c>
      <c r="L18" s="68">
        <f t="shared" si="3"/>
        <v>195.91950000000003</v>
      </c>
      <c r="M18" s="69"/>
      <c r="N18" s="1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9" customFormat="1" ht="15.75">
      <c r="A19" s="53">
        <f>IF(F19&lt;&gt;"",1+MAX($A$2:A18),"")</f>
        <v>10</v>
      </c>
      <c r="B19" s="80"/>
      <c r="C19" s="63" t="s">
        <v>38</v>
      </c>
      <c r="D19" s="64">
        <v>2.66</v>
      </c>
      <c r="E19" s="65">
        <v>0.05</v>
      </c>
      <c r="F19" s="64">
        <f t="shared" si="0"/>
        <v>2.7930000000000001</v>
      </c>
      <c r="G19" s="66" t="s">
        <v>14</v>
      </c>
      <c r="H19" s="73">
        <v>16</v>
      </c>
      <c r="I19" s="62">
        <f t="shared" ref="I19:I24" si="4">H19*F19</f>
        <v>44.688000000000002</v>
      </c>
      <c r="J19" s="60">
        <v>26</v>
      </c>
      <c r="K19" s="67">
        <f t="shared" si="2"/>
        <v>72.618000000000009</v>
      </c>
      <c r="L19" s="68">
        <f t="shared" si="3"/>
        <v>117.30600000000001</v>
      </c>
      <c r="M19" s="69"/>
      <c r="N19" s="16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39" customFormat="1" ht="15.75">
      <c r="A20" s="53">
        <f>IF(F20&lt;&gt;"",1+MAX($A$2:A19),"")</f>
        <v>11</v>
      </c>
      <c r="B20" s="80"/>
      <c r="C20" s="63" t="s">
        <v>39</v>
      </c>
      <c r="D20" s="64">
        <v>3.17</v>
      </c>
      <c r="E20" s="65">
        <v>0.05</v>
      </c>
      <c r="F20" s="64">
        <f t="shared" si="0"/>
        <v>3.3285</v>
      </c>
      <c r="G20" s="66" t="s">
        <v>14</v>
      </c>
      <c r="H20" s="73">
        <v>14</v>
      </c>
      <c r="I20" s="62">
        <f t="shared" si="4"/>
        <v>46.599000000000004</v>
      </c>
      <c r="J20" s="60">
        <v>22</v>
      </c>
      <c r="K20" s="67">
        <f t="shared" si="2"/>
        <v>73.227000000000004</v>
      </c>
      <c r="L20" s="68">
        <f t="shared" si="3"/>
        <v>119.82600000000001</v>
      </c>
      <c r="M20" s="69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39" customFormat="1" ht="15.75">
      <c r="A21" s="53">
        <f>IF(F21&lt;&gt;"",1+MAX($A$2:A20),"")</f>
        <v>12</v>
      </c>
      <c r="B21" s="80"/>
      <c r="C21" s="63" t="s">
        <v>40</v>
      </c>
      <c r="D21" s="64">
        <v>17.82</v>
      </c>
      <c r="E21" s="65">
        <v>0.05</v>
      </c>
      <c r="F21" s="64">
        <f t="shared" si="0"/>
        <v>18.711000000000002</v>
      </c>
      <c r="G21" s="66" t="s">
        <v>14</v>
      </c>
      <c r="H21" s="73">
        <v>16</v>
      </c>
      <c r="I21" s="62">
        <f t="shared" ref="I21" si="5">H21*F21</f>
        <v>299.37600000000003</v>
      </c>
      <c r="J21" s="60">
        <v>26</v>
      </c>
      <c r="K21" s="67">
        <f t="shared" si="2"/>
        <v>486.48600000000005</v>
      </c>
      <c r="L21" s="68">
        <f t="shared" si="3"/>
        <v>785.86200000000008</v>
      </c>
      <c r="M21" s="69"/>
      <c r="N21" s="1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39" customFormat="1" ht="15.75">
      <c r="A22" s="53">
        <f>IF(F22&lt;&gt;"",1+MAX($A$2:A21),"")</f>
        <v>13</v>
      </c>
      <c r="B22" s="80"/>
      <c r="C22" s="63" t="s">
        <v>41</v>
      </c>
      <c r="D22" s="64">
        <v>468.04</v>
      </c>
      <c r="E22" s="65">
        <v>0.05</v>
      </c>
      <c r="F22" s="64">
        <f t="shared" si="0"/>
        <v>491.44200000000006</v>
      </c>
      <c r="G22" s="66" t="s">
        <v>14</v>
      </c>
      <c r="H22" s="61">
        <v>8.1</v>
      </c>
      <c r="I22" s="62">
        <f t="shared" si="4"/>
        <v>3980.6802000000002</v>
      </c>
      <c r="J22" s="60">
        <v>17.5</v>
      </c>
      <c r="K22" s="67">
        <f t="shared" si="2"/>
        <v>8600.2350000000006</v>
      </c>
      <c r="L22" s="68">
        <f t="shared" si="3"/>
        <v>12580.915200000001</v>
      </c>
      <c r="M22" s="69"/>
      <c r="N22" s="1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39" customFormat="1" ht="15.75">
      <c r="A23" s="53">
        <f>IF(F23&lt;&gt;"",1+MAX($A$2:A22),"")</f>
        <v>14</v>
      </c>
      <c r="B23" s="80"/>
      <c r="C23" s="63" t="s">
        <v>42</v>
      </c>
      <c r="D23" s="64">
        <v>76</v>
      </c>
      <c r="E23" s="65">
        <v>0.05</v>
      </c>
      <c r="F23" s="64">
        <f t="shared" si="0"/>
        <v>79.8</v>
      </c>
      <c r="G23" s="66" t="s">
        <v>14</v>
      </c>
      <c r="H23" s="61">
        <v>13</v>
      </c>
      <c r="I23" s="62">
        <f t="shared" si="4"/>
        <v>1037.3999999999999</v>
      </c>
      <c r="J23" s="60">
        <v>23</v>
      </c>
      <c r="K23" s="67">
        <f t="shared" si="2"/>
        <v>1835.3999999999999</v>
      </c>
      <c r="L23" s="68">
        <f t="shared" si="3"/>
        <v>2872.7999999999997</v>
      </c>
      <c r="M23" s="69"/>
      <c r="N23" s="1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39" customFormat="1" ht="15.75">
      <c r="A24" s="53">
        <f>IF(F24&lt;&gt;"",1+MAX($A$2:A23),"")</f>
        <v>15</v>
      </c>
      <c r="B24" s="80"/>
      <c r="C24" s="63" t="s">
        <v>43</v>
      </c>
      <c r="D24" s="64">
        <v>76</v>
      </c>
      <c r="E24" s="65">
        <v>0.05</v>
      </c>
      <c r="F24" s="64">
        <f t="shared" si="0"/>
        <v>79.8</v>
      </c>
      <c r="G24" s="66" t="s">
        <v>14</v>
      </c>
      <c r="H24" s="61">
        <v>13</v>
      </c>
      <c r="I24" s="62">
        <f t="shared" si="4"/>
        <v>1037.3999999999999</v>
      </c>
      <c r="J24" s="60">
        <v>23</v>
      </c>
      <c r="K24" s="67">
        <f t="shared" si="2"/>
        <v>1835.3999999999999</v>
      </c>
      <c r="L24" s="68">
        <f t="shared" si="3"/>
        <v>2872.7999999999997</v>
      </c>
      <c r="M24" s="69"/>
      <c r="N24" s="1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39" customFormat="1" ht="15.75">
      <c r="A25" s="53" t="str">
        <f>IF(F25&lt;&gt;"",1+MAX($A$2:A24),"")</f>
        <v/>
      </c>
      <c r="B25" s="80"/>
      <c r="C25" s="52" t="s">
        <v>44</v>
      </c>
      <c r="D25" s="64"/>
      <c r="E25" s="65"/>
      <c r="F25" s="64"/>
      <c r="G25" s="66"/>
      <c r="H25" s="61"/>
      <c r="I25" s="62"/>
      <c r="J25" s="60"/>
      <c r="K25" s="67"/>
      <c r="L25" s="68"/>
      <c r="M25" s="69"/>
      <c r="N25" s="1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39" customFormat="1" ht="15.75">
      <c r="A26" s="53">
        <f>IF(F26&lt;&gt;"",1+MAX($A$2:A25),"")</f>
        <v>16</v>
      </c>
      <c r="B26" s="80"/>
      <c r="C26" s="63" t="s">
        <v>155</v>
      </c>
      <c r="D26" s="64">
        <v>4</v>
      </c>
      <c r="E26" s="65">
        <v>0</v>
      </c>
      <c r="F26" s="64">
        <f t="shared" ref="F26:F49" si="6">(1+E26)*D26</f>
        <v>4</v>
      </c>
      <c r="G26" s="66" t="s">
        <v>15</v>
      </c>
      <c r="H26" s="73">
        <v>146</v>
      </c>
      <c r="I26" s="62">
        <f t="shared" ref="I26:I49" si="7">H26*F26</f>
        <v>584</v>
      </c>
      <c r="J26" s="60">
        <v>63</v>
      </c>
      <c r="K26" s="67">
        <f t="shared" ref="K26:K49" si="8">J26*F26</f>
        <v>252</v>
      </c>
      <c r="L26" s="68">
        <f t="shared" ref="L26:L49" si="9">K26+I26</f>
        <v>836</v>
      </c>
      <c r="M26" s="69"/>
      <c r="N26" s="1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39" customFormat="1" ht="15.75">
      <c r="A27" s="53">
        <f>IF(F27&lt;&gt;"",1+MAX($A$2:A26),"")</f>
        <v>17</v>
      </c>
      <c r="B27" s="80"/>
      <c r="C27" s="63" t="s">
        <v>45</v>
      </c>
      <c r="D27" s="64">
        <v>2</v>
      </c>
      <c r="E27" s="65">
        <v>0</v>
      </c>
      <c r="F27" s="64">
        <f t="shared" si="6"/>
        <v>2</v>
      </c>
      <c r="G27" s="66" t="s">
        <v>15</v>
      </c>
      <c r="H27" s="73">
        <v>165</v>
      </c>
      <c r="I27" s="62">
        <f t="shared" si="7"/>
        <v>330</v>
      </c>
      <c r="J27" s="60">
        <v>71</v>
      </c>
      <c r="K27" s="67">
        <f t="shared" si="8"/>
        <v>142</v>
      </c>
      <c r="L27" s="68">
        <f t="shared" si="9"/>
        <v>472</v>
      </c>
      <c r="M27" s="69"/>
      <c r="N27" s="16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39" customFormat="1" ht="15.75">
      <c r="A28" s="53">
        <f>IF(F28&lt;&gt;"",1+MAX($A$2:A27),"")</f>
        <v>18</v>
      </c>
      <c r="B28" s="80"/>
      <c r="C28" s="63" t="s">
        <v>46</v>
      </c>
      <c r="D28" s="64">
        <v>4</v>
      </c>
      <c r="E28" s="65">
        <v>0</v>
      </c>
      <c r="F28" s="64">
        <f t="shared" si="6"/>
        <v>4</v>
      </c>
      <c r="G28" s="66" t="s">
        <v>15</v>
      </c>
      <c r="H28" s="73">
        <v>248</v>
      </c>
      <c r="I28" s="62">
        <f t="shared" si="7"/>
        <v>992</v>
      </c>
      <c r="J28" s="60">
        <v>107</v>
      </c>
      <c r="K28" s="67">
        <f t="shared" si="8"/>
        <v>428</v>
      </c>
      <c r="L28" s="68">
        <f t="shared" si="9"/>
        <v>1420</v>
      </c>
      <c r="M28" s="69"/>
      <c r="N28" s="1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39" customFormat="1" ht="15.75">
      <c r="A29" s="53">
        <f>IF(F29&lt;&gt;"",1+MAX($A$2:A28),"")</f>
        <v>19</v>
      </c>
      <c r="B29" s="80"/>
      <c r="C29" s="63" t="s">
        <v>47</v>
      </c>
      <c r="D29" s="64">
        <v>1</v>
      </c>
      <c r="E29" s="65">
        <v>0</v>
      </c>
      <c r="F29" s="64">
        <f t="shared" si="6"/>
        <v>1</v>
      </c>
      <c r="G29" s="66" t="s">
        <v>15</v>
      </c>
      <c r="H29" s="73">
        <v>132</v>
      </c>
      <c r="I29" s="62">
        <f t="shared" si="7"/>
        <v>132</v>
      </c>
      <c r="J29" s="60">
        <v>57</v>
      </c>
      <c r="K29" s="67">
        <f t="shared" si="8"/>
        <v>57</v>
      </c>
      <c r="L29" s="68">
        <f t="shared" si="9"/>
        <v>189</v>
      </c>
      <c r="M29" s="69"/>
      <c r="N29" s="1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39" customFormat="1" ht="15.75">
      <c r="A30" s="53">
        <f>IF(F30&lt;&gt;"",1+MAX($A$2:A29),"")</f>
        <v>20</v>
      </c>
      <c r="B30" s="80"/>
      <c r="C30" s="63" t="s">
        <v>48</v>
      </c>
      <c r="D30" s="64">
        <v>1</v>
      </c>
      <c r="E30" s="65">
        <v>0</v>
      </c>
      <c r="F30" s="64">
        <f t="shared" si="6"/>
        <v>1</v>
      </c>
      <c r="G30" s="66" t="s">
        <v>15</v>
      </c>
      <c r="H30" s="73">
        <v>465</v>
      </c>
      <c r="I30" s="62">
        <f t="shared" si="7"/>
        <v>465</v>
      </c>
      <c r="J30" s="60">
        <v>200</v>
      </c>
      <c r="K30" s="67">
        <f t="shared" si="8"/>
        <v>200</v>
      </c>
      <c r="L30" s="68">
        <f t="shared" si="9"/>
        <v>665</v>
      </c>
      <c r="M30" s="69"/>
      <c r="N30" s="1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39" customFormat="1" ht="15.75">
      <c r="A31" s="53">
        <f>IF(F31&lt;&gt;"",1+MAX($A$2:A30),"")</f>
        <v>21</v>
      </c>
      <c r="B31" s="80"/>
      <c r="C31" s="63" t="s">
        <v>49</v>
      </c>
      <c r="D31" s="64">
        <v>1</v>
      </c>
      <c r="E31" s="65">
        <v>0</v>
      </c>
      <c r="F31" s="64">
        <f t="shared" si="6"/>
        <v>1</v>
      </c>
      <c r="G31" s="66" t="s">
        <v>15</v>
      </c>
      <c r="H31" s="73">
        <v>352</v>
      </c>
      <c r="I31" s="62">
        <f t="shared" si="7"/>
        <v>352</v>
      </c>
      <c r="J31" s="60">
        <v>151</v>
      </c>
      <c r="K31" s="67">
        <f t="shared" si="8"/>
        <v>151</v>
      </c>
      <c r="L31" s="68">
        <f t="shared" si="9"/>
        <v>503</v>
      </c>
      <c r="M31" s="69"/>
      <c r="N31" s="1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39" customFormat="1" ht="15.75">
      <c r="A32" s="53">
        <f>IF(F32&lt;&gt;"",1+MAX($A$2:A31),"")</f>
        <v>22</v>
      </c>
      <c r="B32" s="80"/>
      <c r="C32" s="63" t="s">
        <v>50</v>
      </c>
      <c r="D32" s="64">
        <v>2</v>
      </c>
      <c r="E32" s="65">
        <v>0</v>
      </c>
      <c r="F32" s="64">
        <f t="shared" si="6"/>
        <v>2</v>
      </c>
      <c r="G32" s="66" t="s">
        <v>15</v>
      </c>
      <c r="H32" s="73">
        <v>165</v>
      </c>
      <c r="I32" s="62">
        <f t="shared" si="7"/>
        <v>330</v>
      </c>
      <c r="J32" s="60">
        <v>71</v>
      </c>
      <c r="K32" s="67">
        <f t="shared" si="8"/>
        <v>142</v>
      </c>
      <c r="L32" s="68">
        <f t="shared" si="9"/>
        <v>472</v>
      </c>
      <c r="M32" s="69"/>
      <c r="N32" s="1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39" customFormat="1" ht="15.75">
      <c r="A33" s="53">
        <f>IF(F33&lt;&gt;"",1+MAX($A$2:A32),"")</f>
        <v>23</v>
      </c>
      <c r="B33" s="80"/>
      <c r="C33" s="63" t="s">
        <v>51</v>
      </c>
      <c r="D33" s="64">
        <v>4</v>
      </c>
      <c r="E33" s="65">
        <v>0</v>
      </c>
      <c r="F33" s="64">
        <f t="shared" si="6"/>
        <v>4</v>
      </c>
      <c r="G33" s="66" t="s">
        <v>15</v>
      </c>
      <c r="H33" s="73">
        <v>234</v>
      </c>
      <c r="I33" s="62">
        <f t="shared" si="7"/>
        <v>936</v>
      </c>
      <c r="J33" s="60">
        <v>101</v>
      </c>
      <c r="K33" s="67">
        <f t="shared" si="8"/>
        <v>404</v>
      </c>
      <c r="L33" s="68">
        <f t="shared" si="9"/>
        <v>1340</v>
      </c>
      <c r="M33" s="69"/>
      <c r="N33" s="1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39" customFormat="1" ht="15.75">
      <c r="A34" s="53">
        <f>IF(F34&lt;&gt;"",1+MAX($A$2:A33),"")</f>
        <v>24</v>
      </c>
      <c r="B34" s="80"/>
      <c r="C34" s="63" t="s">
        <v>156</v>
      </c>
      <c r="D34" s="64">
        <v>1</v>
      </c>
      <c r="E34" s="65">
        <v>0</v>
      </c>
      <c r="F34" s="64">
        <f t="shared" si="6"/>
        <v>1</v>
      </c>
      <c r="G34" s="66" t="s">
        <v>15</v>
      </c>
      <c r="H34" s="73">
        <v>146</v>
      </c>
      <c r="I34" s="62">
        <f t="shared" si="7"/>
        <v>146</v>
      </c>
      <c r="J34" s="60">
        <v>63</v>
      </c>
      <c r="K34" s="67">
        <f t="shared" si="8"/>
        <v>63</v>
      </c>
      <c r="L34" s="68">
        <f t="shared" si="9"/>
        <v>209</v>
      </c>
      <c r="M34" s="69"/>
      <c r="N34" s="16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39" customFormat="1" ht="15.75">
      <c r="A35" s="53">
        <f>IF(F35&lt;&gt;"",1+MAX($A$2:A34),"")</f>
        <v>25</v>
      </c>
      <c r="B35" s="80"/>
      <c r="C35" s="63" t="s">
        <v>52</v>
      </c>
      <c r="D35" s="64">
        <v>1</v>
      </c>
      <c r="E35" s="65">
        <v>0</v>
      </c>
      <c r="F35" s="64">
        <f t="shared" si="6"/>
        <v>1</v>
      </c>
      <c r="G35" s="66" t="s">
        <v>15</v>
      </c>
      <c r="H35" s="73">
        <v>489</v>
      </c>
      <c r="I35" s="62">
        <f t="shared" si="7"/>
        <v>489</v>
      </c>
      <c r="J35" s="60">
        <v>210</v>
      </c>
      <c r="K35" s="67">
        <f t="shared" si="8"/>
        <v>210</v>
      </c>
      <c r="L35" s="68">
        <f t="shared" si="9"/>
        <v>699</v>
      </c>
      <c r="M35" s="69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39" customFormat="1" ht="15.75">
      <c r="A36" s="53">
        <f>IF(F36&lt;&gt;"",1+MAX($A$2:A35),"")</f>
        <v>26</v>
      </c>
      <c r="B36" s="80"/>
      <c r="C36" s="63" t="s">
        <v>53</v>
      </c>
      <c r="D36" s="64">
        <v>1</v>
      </c>
      <c r="E36" s="65">
        <v>0</v>
      </c>
      <c r="F36" s="64">
        <f t="shared" si="6"/>
        <v>1</v>
      </c>
      <c r="G36" s="66" t="s">
        <v>15</v>
      </c>
      <c r="H36" s="73">
        <v>536</v>
      </c>
      <c r="I36" s="62">
        <f t="shared" si="7"/>
        <v>536</v>
      </c>
      <c r="J36" s="60">
        <v>230</v>
      </c>
      <c r="K36" s="67">
        <f t="shared" si="8"/>
        <v>230</v>
      </c>
      <c r="L36" s="68">
        <f t="shared" si="9"/>
        <v>766</v>
      </c>
      <c r="M36" s="69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39" customFormat="1" ht="15.75">
      <c r="A37" s="53">
        <f>IF(F37&lt;&gt;"",1+MAX($A$2:A36),"")</f>
        <v>27</v>
      </c>
      <c r="B37" s="80"/>
      <c r="C37" s="63" t="s">
        <v>54</v>
      </c>
      <c r="D37" s="64">
        <v>2</v>
      </c>
      <c r="E37" s="65">
        <v>0</v>
      </c>
      <c r="F37" s="64">
        <f t="shared" si="6"/>
        <v>2</v>
      </c>
      <c r="G37" s="66" t="s">
        <v>15</v>
      </c>
      <c r="H37" s="73">
        <v>382</v>
      </c>
      <c r="I37" s="62">
        <f t="shared" si="7"/>
        <v>764</v>
      </c>
      <c r="J37" s="60">
        <v>164</v>
      </c>
      <c r="K37" s="67">
        <f t="shared" si="8"/>
        <v>328</v>
      </c>
      <c r="L37" s="68">
        <f t="shared" si="9"/>
        <v>1092</v>
      </c>
      <c r="M37" s="69"/>
      <c r="N37" s="1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39" customFormat="1" ht="15.75">
      <c r="A38" s="53">
        <f>IF(F38&lt;&gt;"",1+MAX($A$2:A37),"")</f>
        <v>28</v>
      </c>
      <c r="B38" s="80"/>
      <c r="C38" s="63" t="s">
        <v>55</v>
      </c>
      <c r="D38" s="64">
        <v>3</v>
      </c>
      <c r="E38" s="65">
        <v>0</v>
      </c>
      <c r="F38" s="64">
        <f t="shared" si="6"/>
        <v>3</v>
      </c>
      <c r="G38" s="66" t="s">
        <v>15</v>
      </c>
      <c r="H38" s="73">
        <v>265</v>
      </c>
      <c r="I38" s="62">
        <f t="shared" si="7"/>
        <v>795</v>
      </c>
      <c r="J38" s="60">
        <v>115</v>
      </c>
      <c r="K38" s="67">
        <f t="shared" si="8"/>
        <v>345</v>
      </c>
      <c r="L38" s="68">
        <f t="shared" si="9"/>
        <v>1140</v>
      </c>
      <c r="M38" s="69"/>
      <c r="N38" s="1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s="39" customFormat="1" ht="15.75">
      <c r="A39" s="53">
        <f>IF(F39&lt;&gt;"",1+MAX($A$2:A38),"")</f>
        <v>29</v>
      </c>
      <c r="B39" s="80"/>
      <c r="C39" s="63" t="s">
        <v>56</v>
      </c>
      <c r="D39" s="64">
        <v>3</v>
      </c>
      <c r="E39" s="65">
        <v>0</v>
      </c>
      <c r="F39" s="64">
        <f t="shared" si="6"/>
        <v>3</v>
      </c>
      <c r="G39" s="66" t="s">
        <v>15</v>
      </c>
      <c r="H39" s="73">
        <v>140</v>
      </c>
      <c r="I39" s="62">
        <f t="shared" si="7"/>
        <v>420</v>
      </c>
      <c r="J39" s="60">
        <v>60</v>
      </c>
      <c r="K39" s="67">
        <f t="shared" si="8"/>
        <v>180</v>
      </c>
      <c r="L39" s="68">
        <f t="shared" si="9"/>
        <v>600</v>
      </c>
      <c r="M39" s="69"/>
      <c r="N39" s="1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39" customFormat="1" ht="15.75">
      <c r="A40" s="53">
        <f>IF(F40&lt;&gt;"",1+MAX($A$2:A39),"")</f>
        <v>30</v>
      </c>
      <c r="B40" s="80"/>
      <c r="C40" s="63" t="s">
        <v>57</v>
      </c>
      <c r="D40" s="64">
        <v>1</v>
      </c>
      <c r="E40" s="65">
        <v>0</v>
      </c>
      <c r="F40" s="64">
        <f t="shared" si="6"/>
        <v>1</v>
      </c>
      <c r="G40" s="66" t="s">
        <v>15</v>
      </c>
      <c r="H40" s="73">
        <v>195</v>
      </c>
      <c r="I40" s="62">
        <f t="shared" si="7"/>
        <v>195</v>
      </c>
      <c r="J40" s="60">
        <v>84</v>
      </c>
      <c r="K40" s="67">
        <f t="shared" si="8"/>
        <v>84</v>
      </c>
      <c r="L40" s="68">
        <f t="shared" si="9"/>
        <v>279</v>
      </c>
      <c r="M40" s="69"/>
      <c r="N40" s="1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39" customFormat="1" ht="15.75">
      <c r="A41" s="53">
        <f>IF(F41&lt;&gt;"",1+MAX($A$2:A40),"")</f>
        <v>31</v>
      </c>
      <c r="B41" s="80"/>
      <c r="C41" s="63" t="s">
        <v>58</v>
      </c>
      <c r="D41" s="64">
        <v>1</v>
      </c>
      <c r="E41" s="65">
        <v>0</v>
      </c>
      <c r="F41" s="64">
        <f t="shared" si="6"/>
        <v>1</v>
      </c>
      <c r="G41" s="66" t="s">
        <v>15</v>
      </c>
      <c r="H41" s="73">
        <v>268</v>
      </c>
      <c r="I41" s="62">
        <f t="shared" si="7"/>
        <v>268</v>
      </c>
      <c r="J41" s="60">
        <v>115</v>
      </c>
      <c r="K41" s="67">
        <f t="shared" si="8"/>
        <v>115</v>
      </c>
      <c r="L41" s="68">
        <f t="shared" si="9"/>
        <v>383</v>
      </c>
      <c r="M41" s="69"/>
      <c r="N41" s="1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39" customFormat="1" ht="15.75">
      <c r="A42" s="53">
        <f>IF(F42&lt;&gt;"",1+MAX($A$2:A41),"")</f>
        <v>32</v>
      </c>
      <c r="B42" s="80"/>
      <c r="C42" s="63" t="s">
        <v>59</v>
      </c>
      <c r="D42" s="64">
        <v>12</v>
      </c>
      <c r="E42" s="65">
        <v>0</v>
      </c>
      <c r="F42" s="64">
        <f t="shared" si="6"/>
        <v>12</v>
      </c>
      <c r="G42" s="66" t="s">
        <v>15</v>
      </c>
      <c r="H42" s="73">
        <v>142</v>
      </c>
      <c r="I42" s="62">
        <f t="shared" si="7"/>
        <v>1704</v>
      </c>
      <c r="J42" s="60">
        <v>61</v>
      </c>
      <c r="K42" s="67">
        <f t="shared" si="8"/>
        <v>732</v>
      </c>
      <c r="L42" s="68">
        <f t="shared" si="9"/>
        <v>2436</v>
      </c>
      <c r="M42" s="69"/>
      <c r="N42" s="1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39" customFormat="1" ht="15.75">
      <c r="A43" s="53">
        <f>IF(F43&lt;&gt;"",1+MAX($A$2:A42),"")</f>
        <v>33</v>
      </c>
      <c r="B43" s="80"/>
      <c r="C43" s="63" t="s">
        <v>60</v>
      </c>
      <c r="D43" s="64">
        <v>54</v>
      </c>
      <c r="E43" s="65">
        <v>0</v>
      </c>
      <c r="F43" s="64">
        <f t="shared" si="6"/>
        <v>54</v>
      </c>
      <c r="G43" s="66" t="s">
        <v>15</v>
      </c>
      <c r="H43" s="73">
        <v>333</v>
      </c>
      <c r="I43" s="62">
        <f t="shared" si="7"/>
        <v>17982</v>
      </c>
      <c r="J43" s="60">
        <v>143</v>
      </c>
      <c r="K43" s="67">
        <f t="shared" si="8"/>
        <v>7722</v>
      </c>
      <c r="L43" s="68">
        <f t="shared" si="9"/>
        <v>25704</v>
      </c>
      <c r="M43" s="69"/>
      <c r="N43" s="1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39" customFormat="1" ht="15.75">
      <c r="A44" s="53">
        <f>IF(F44&lt;&gt;"",1+MAX($A$2:A43),"")</f>
        <v>34</v>
      </c>
      <c r="B44" s="80"/>
      <c r="C44" s="63" t="s">
        <v>61</v>
      </c>
      <c r="D44" s="64">
        <v>6</v>
      </c>
      <c r="E44" s="65">
        <v>0</v>
      </c>
      <c r="F44" s="64">
        <f t="shared" si="6"/>
        <v>6</v>
      </c>
      <c r="G44" s="66" t="s">
        <v>15</v>
      </c>
      <c r="H44" s="73">
        <v>125</v>
      </c>
      <c r="I44" s="62">
        <f t="shared" si="7"/>
        <v>750</v>
      </c>
      <c r="J44" s="60">
        <v>54</v>
      </c>
      <c r="K44" s="67">
        <f t="shared" si="8"/>
        <v>324</v>
      </c>
      <c r="L44" s="68">
        <f t="shared" si="9"/>
        <v>1074</v>
      </c>
      <c r="M44" s="69"/>
      <c r="N44" s="1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39" customFormat="1" ht="15.75">
      <c r="A45" s="53">
        <f>IF(F45&lt;&gt;"",1+MAX($A$2:A44),"")</f>
        <v>35</v>
      </c>
      <c r="B45" s="80"/>
      <c r="C45" s="63" t="s">
        <v>56</v>
      </c>
      <c r="D45" s="64">
        <v>108</v>
      </c>
      <c r="E45" s="65">
        <v>0</v>
      </c>
      <c r="F45" s="64">
        <f t="shared" si="6"/>
        <v>108</v>
      </c>
      <c r="G45" s="66" t="s">
        <v>15</v>
      </c>
      <c r="H45" s="73">
        <v>140</v>
      </c>
      <c r="I45" s="62">
        <f t="shared" si="7"/>
        <v>15120</v>
      </c>
      <c r="J45" s="60">
        <v>60</v>
      </c>
      <c r="K45" s="67">
        <f t="shared" si="8"/>
        <v>6480</v>
      </c>
      <c r="L45" s="68">
        <f t="shared" si="9"/>
        <v>21600</v>
      </c>
      <c r="M45" s="69"/>
      <c r="N45" s="1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39" customFormat="1" ht="15.75">
      <c r="A46" s="53">
        <f>IF(F46&lt;&gt;"",1+MAX($A$2:A45),"")</f>
        <v>36</v>
      </c>
      <c r="B46" s="80"/>
      <c r="C46" s="63" t="s">
        <v>62</v>
      </c>
      <c r="D46" s="64">
        <v>6</v>
      </c>
      <c r="E46" s="65">
        <v>0</v>
      </c>
      <c r="F46" s="64">
        <f t="shared" si="6"/>
        <v>6</v>
      </c>
      <c r="G46" s="66" t="s">
        <v>15</v>
      </c>
      <c r="H46" s="73">
        <v>382</v>
      </c>
      <c r="I46" s="62">
        <f t="shared" si="7"/>
        <v>2292</v>
      </c>
      <c r="J46" s="60">
        <v>164</v>
      </c>
      <c r="K46" s="67">
        <f t="shared" si="8"/>
        <v>984</v>
      </c>
      <c r="L46" s="68">
        <f t="shared" si="9"/>
        <v>3276</v>
      </c>
      <c r="M46" s="69"/>
      <c r="N46" s="1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39" customFormat="1" ht="15.75">
      <c r="A47" s="53">
        <f>IF(F47&lt;&gt;"",1+MAX($A$2:A46),"")</f>
        <v>37</v>
      </c>
      <c r="B47" s="80"/>
      <c r="C47" s="63" t="s">
        <v>63</v>
      </c>
      <c r="D47" s="64">
        <v>42</v>
      </c>
      <c r="E47" s="65">
        <v>0</v>
      </c>
      <c r="F47" s="64">
        <f t="shared" si="6"/>
        <v>42</v>
      </c>
      <c r="G47" s="66" t="s">
        <v>15</v>
      </c>
      <c r="H47" s="73">
        <v>175</v>
      </c>
      <c r="I47" s="62">
        <f t="shared" si="7"/>
        <v>7350</v>
      </c>
      <c r="J47" s="60">
        <v>75</v>
      </c>
      <c r="K47" s="67">
        <f t="shared" si="8"/>
        <v>3150</v>
      </c>
      <c r="L47" s="68">
        <f t="shared" si="9"/>
        <v>10500</v>
      </c>
      <c r="M47" s="69"/>
      <c r="N47" s="1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39" customFormat="1" ht="15.75">
      <c r="A48" s="53">
        <f>IF(F48&lt;&gt;"",1+MAX($A$2:A47),"")</f>
        <v>38</v>
      </c>
      <c r="B48" s="80"/>
      <c r="C48" s="63" t="s">
        <v>64</v>
      </c>
      <c r="D48" s="64">
        <v>42</v>
      </c>
      <c r="E48" s="65">
        <v>0</v>
      </c>
      <c r="F48" s="64">
        <f t="shared" si="6"/>
        <v>42</v>
      </c>
      <c r="G48" s="66" t="s">
        <v>15</v>
      </c>
      <c r="H48" s="73">
        <v>220</v>
      </c>
      <c r="I48" s="62">
        <f t="shared" si="7"/>
        <v>9240</v>
      </c>
      <c r="J48" s="60">
        <v>95</v>
      </c>
      <c r="K48" s="67">
        <f t="shared" si="8"/>
        <v>3990</v>
      </c>
      <c r="L48" s="68">
        <f t="shared" si="9"/>
        <v>13230</v>
      </c>
      <c r="M48" s="69"/>
      <c r="N48" s="1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s="39" customFormat="1" ht="15.75">
      <c r="A49" s="53">
        <f>IF(F49&lt;&gt;"",1+MAX($A$2:A48),"")</f>
        <v>39</v>
      </c>
      <c r="B49" s="80"/>
      <c r="C49" s="63" t="s">
        <v>65</v>
      </c>
      <c r="D49" s="64">
        <v>6</v>
      </c>
      <c r="E49" s="65">
        <v>0</v>
      </c>
      <c r="F49" s="64">
        <f t="shared" si="6"/>
        <v>6</v>
      </c>
      <c r="G49" s="66" t="s">
        <v>15</v>
      </c>
      <c r="H49" s="73">
        <v>125</v>
      </c>
      <c r="I49" s="62">
        <f t="shared" si="7"/>
        <v>750</v>
      </c>
      <c r="J49" s="60">
        <v>54</v>
      </c>
      <c r="K49" s="67">
        <f t="shared" si="8"/>
        <v>324</v>
      </c>
      <c r="L49" s="68">
        <f t="shared" si="9"/>
        <v>1074</v>
      </c>
      <c r="M49" s="69"/>
      <c r="N49" s="1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s="39" customFormat="1" ht="15.75">
      <c r="A50" s="53" t="str">
        <f>IF(F50&lt;&gt;"",1+MAX($A$2:A49),"")</f>
        <v/>
      </c>
      <c r="B50" s="80"/>
      <c r="C50" s="52" t="s">
        <v>66</v>
      </c>
      <c r="D50" s="64"/>
      <c r="E50" s="65"/>
      <c r="F50" s="64"/>
      <c r="G50" s="66"/>
      <c r="H50" s="61"/>
      <c r="I50" s="62"/>
      <c r="J50" s="60"/>
      <c r="K50" s="67"/>
      <c r="L50" s="68"/>
      <c r="M50" s="69"/>
      <c r="N50" s="1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s="39" customFormat="1" ht="15.75">
      <c r="A51" s="53">
        <f>IF(F51&lt;&gt;"",1+MAX($A$2:A50),"")</f>
        <v>40</v>
      </c>
      <c r="B51" s="80"/>
      <c r="C51" s="63" t="s">
        <v>67</v>
      </c>
      <c r="D51" s="64">
        <v>1</v>
      </c>
      <c r="E51" s="65">
        <v>0</v>
      </c>
      <c r="F51" s="64">
        <f t="shared" ref="F51:F78" si="10">(1+E51)*D51</f>
        <v>1</v>
      </c>
      <c r="G51" s="66" t="s">
        <v>15</v>
      </c>
      <c r="H51" s="73">
        <v>650</v>
      </c>
      <c r="I51" s="62">
        <f t="shared" ref="I51:I78" si="11">H51*F51</f>
        <v>650</v>
      </c>
      <c r="J51" s="60">
        <v>280</v>
      </c>
      <c r="K51" s="67">
        <f t="shared" ref="K51:K78" si="12">J51*F51</f>
        <v>280</v>
      </c>
      <c r="L51" s="68">
        <f t="shared" ref="L51:L78" si="13">K51+I51</f>
        <v>930</v>
      </c>
      <c r="M51" s="69"/>
      <c r="N51" s="1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s="39" customFormat="1" ht="15.75">
      <c r="A52" s="53">
        <f>IF(F52&lt;&gt;"",1+MAX($A$2:A51),"")</f>
        <v>41</v>
      </c>
      <c r="B52" s="80"/>
      <c r="C52" s="63" t="s">
        <v>68</v>
      </c>
      <c r="D52" s="64">
        <v>1</v>
      </c>
      <c r="E52" s="65">
        <v>0</v>
      </c>
      <c r="F52" s="64">
        <f t="shared" si="10"/>
        <v>1</v>
      </c>
      <c r="G52" s="66" t="s">
        <v>15</v>
      </c>
      <c r="H52" s="73">
        <v>650</v>
      </c>
      <c r="I52" s="62">
        <f t="shared" si="11"/>
        <v>650</v>
      </c>
      <c r="J52" s="60">
        <v>280</v>
      </c>
      <c r="K52" s="67">
        <f t="shared" si="12"/>
        <v>280</v>
      </c>
      <c r="L52" s="68">
        <f t="shared" si="13"/>
        <v>930</v>
      </c>
      <c r="M52" s="69"/>
      <c r="N52" s="1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s="39" customFormat="1" ht="15.75">
      <c r="A53" s="53">
        <f>IF(F53&lt;&gt;"",1+MAX($A$2:A52),"")</f>
        <v>42</v>
      </c>
      <c r="B53" s="80"/>
      <c r="C53" s="63" t="s">
        <v>69</v>
      </c>
      <c r="D53" s="64">
        <v>1</v>
      </c>
      <c r="E53" s="65">
        <v>0</v>
      </c>
      <c r="F53" s="64">
        <f t="shared" si="10"/>
        <v>1</v>
      </c>
      <c r="G53" s="66" t="s">
        <v>15</v>
      </c>
      <c r="H53" s="73">
        <v>650</v>
      </c>
      <c r="I53" s="62">
        <f t="shared" si="11"/>
        <v>650</v>
      </c>
      <c r="J53" s="60">
        <v>280</v>
      </c>
      <c r="K53" s="67">
        <f t="shared" si="12"/>
        <v>280</v>
      </c>
      <c r="L53" s="68">
        <f t="shared" si="13"/>
        <v>930</v>
      </c>
      <c r="M53" s="69"/>
      <c r="N53" s="1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s="39" customFormat="1" ht="15.75">
      <c r="A54" s="53">
        <f>IF(F54&lt;&gt;"",1+MAX($A$2:A53),"")</f>
        <v>43</v>
      </c>
      <c r="B54" s="80"/>
      <c r="C54" s="63" t="s">
        <v>70</v>
      </c>
      <c r="D54" s="64">
        <v>1</v>
      </c>
      <c r="E54" s="65">
        <v>0</v>
      </c>
      <c r="F54" s="64">
        <f t="shared" si="10"/>
        <v>1</v>
      </c>
      <c r="G54" s="66" t="s">
        <v>15</v>
      </c>
      <c r="H54" s="73">
        <v>650</v>
      </c>
      <c r="I54" s="62">
        <f t="shared" si="11"/>
        <v>650</v>
      </c>
      <c r="J54" s="60">
        <v>280</v>
      </c>
      <c r="K54" s="67">
        <f t="shared" si="12"/>
        <v>280</v>
      </c>
      <c r="L54" s="68">
        <f t="shared" si="13"/>
        <v>930</v>
      </c>
      <c r="M54" s="69"/>
      <c r="N54" s="1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s="39" customFormat="1" ht="15.75">
      <c r="A55" s="53">
        <f>IF(F55&lt;&gt;"",1+MAX($A$2:A54),"")</f>
        <v>44</v>
      </c>
      <c r="B55" s="80"/>
      <c r="C55" s="63" t="s">
        <v>71</v>
      </c>
      <c r="D55" s="64">
        <v>1</v>
      </c>
      <c r="E55" s="65">
        <v>0</v>
      </c>
      <c r="F55" s="64">
        <f t="shared" si="10"/>
        <v>1</v>
      </c>
      <c r="G55" s="66" t="s">
        <v>15</v>
      </c>
      <c r="H55" s="73">
        <v>650</v>
      </c>
      <c r="I55" s="62">
        <f t="shared" si="11"/>
        <v>650</v>
      </c>
      <c r="J55" s="60">
        <v>280</v>
      </c>
      <c r="K55" s="67">
        <f t="shared" si="12"/>
        <v>280</v>
      </c>
      <c r="L55" s="68">
        <f t="shared" si="13"/>
        <v>930</v>
      </c>
      <c r="M55" s="69"/>
      <c r="N55" s="1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s="39" customFormat="1" ht="15.75">
      <c r="A56" s="53">
        <f>IF(F56&lt;&gt;"",1+MAX($A$2:A55),"")</f>
        <v>45</v>
      </c>
      <c r="B56" s="80"/>
      <c r="C56" s="63" t="s">
        <v>72</v>
      </c>
      <c r="D56" s="64">
        <v>1</v>
      </c>
      <c r="E56" s="65">
        <v>0</v>
      </c>
      <c r="F56" s="64">
        <f t="shared" si="10"/>
        <v>1</v>
      </c>
      <c r="G56" s="66" t="s">
        <v>15</v>
      </c>
      <c r="H56" s="73">
        <v>650</v>
      </c>
      <c r="I56" s="62">
        <f t="shared" si="11"/>
        <v>650</v>
      </c>
      <c r="J56" s="60">
        <v>280</v>
      </c>
      <c r="K56" s="67">
        <f t="shared" si="12"/>
        <v>280</v>
      </c>
      <c r="L56" s="68">
        <f t="shared" si="13"/>
        <v>930</v>
      </c>
      <c r="M56" s="69"/>
      <c r="N56" s="1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s="39" customFormat="1" ht="15.75">
      <c r="A57" s="53">
        <f>IF(F57&lt;&gt;"",1+MAX($A$2:A56),"")</f>
        <v>46</v>
      </c>
      <c r="B57" s="80"/>
      <c r="C57" s="63" t="s">
        <v>73</v>
      </c>
      <c r="D57" s="64">
        <v>1</v>
      </c>
      <c r="E57" s="65">
        <v>0</v>
      </c>
      <c r="F57" s="64">
        <f t="shared" si="10"/>
        <v>1</v>
      </c>
      <c r="G57" s="66" t="s">
        <v>15</v>
      </c>
      <c r="H57" s="73">
        <v>650</v>
      </c>
      <c r="I57" s="62">
        <f t="shared" si="11"/>
        <v>650</v>
      </c>
      <c r="J57" s="60">
        <v>280</v>
      </c>
      <c r="K57" s="67">
        <f t="shared" si="12"/>
        <v>280</v>
      </c>
      <c r="L57" s="68">
        <f t="shared" si="13"/>
        <v>930</v>
      </c>
      <c r="M57" s="69"/>
      <c r="N57" s="1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s="39" customFormat="1" ht="30">
      <c r="A58" s="53">
        <f>IF(F58&lt;&gt;"",1+MAX($A$2:A57),"")</f>
        <v>47</v>
      </c>
      <c r="B58" s="80"/>
      <c r="C58" s="63" t="s">
        <v>74</v>
      </c>
      <c r="D58" s="64">
        <v>1</v>
      </c>
      <c r="E58" s="65">
        <v>0</v>
      </c>
      <c r="F58" s="64">
        <f t="shared" si="10"/>
        <v>1</v>
      </c>
      <c r="G58" s="66" t="s">
        <v>15</v>
      </c>
      <c r="H58" s="73">
        <v>590</v>
      </c>
      <c r="I58" s="62">
        <f t="shared" si="11"/>
        <v>590</v>
      </c>
      <c r="J58" s="60">
        <v>254</v>
      </c>
      <c r="K58" s="67">
        <f t="shared" si="12"/>
        <v>254</v>
      </c>
      <c r="L58" s="68">
        <f t="shared" si="13"/>
        <v>844</v>
      </c>
      <c r="M58" s="69"/>
      <c r="N58" s="1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s="39" customFormat="1" ht="30">
      <c r="A59" s="53">
        <f>IF(F59&lt;&gt;"",1+MAX($A$2:A58),"")</f>
        <v>48</v>
      </c>
      <c r="B59" s="80"/>
      <c r="C59" s="63" t="s">
        <v>75</v>
      </c>
      <c r="D59" s="64">
        <v>1</v>
      </c>
      <c r="E59" s="65">
        <v>0</v>
      </c>
      <c r="F59" s="64">
        <f t="shared" si="10"/>
        <v>1</v>
      </c>
      <c r="G59" s="66" t="s">
        <v>15</v>
      </c>
      <c r="H59" s="73">
        <v>738</v>
      </c>
      <c r="I59" s="62">
        <f t="shared" si="11"/>
        <v>738</v>
      </c>
      <c r="J59" s="60">
        <v>317</v>
      </c>
      <c r="K59" s="67">
        <f t="shared" si="12"/>
        <v>317</v>
      </c>
      <c r="L59" s="68">
        <f t="shared" si="13"/>
        <v>1055</v>
      </c>
      <c r="M59" s="69"/>
      <c r="N59" s="1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s="39" customFormat="1" ht="30">
      <c r="A60" s="53">
        <f>IF(F60&lt;&gt;"",1+MAX($A$2:A59),"")</f>
        <v>49</v>
      </c>
      <c r="B60" s="80"/>
      <c r="C60" s="63" t="s">
        <v>76</v>
      </c>
      <c r="D60" s="64">
        <v>1</v>
      </c>
      <c r="E60" s="65">
        <v>0</v>
      </c>
      <c r="F60" s="64">
        <f t="shared" si="10"/>
        <v>1</v>
      </c>
      <c r="G60" s="66" t="s">
        <v>15</v>
      </c>
      <c r="H60" s="73">
        <v>116</v>
      </c>
      <c r="I60" s="62">
        <f t="shared" si="11"/>
        <v>116</v>
      </c>
      <c r="J60" s="60">
        <v>50</v>
      </c>
      <c r="K60" s="67">
        <f t="shared" si="12"/>
        <v>50</v>
      </c>
      <c r="L60" s="68">
        <f t="shared" si="13"/>
        <v>166</v>
      </c>
      <c r="M60" s="69"/>
      <c r="N60" s="1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s="39" customFormat="1" ht="30">
      <c r="A61" s="53">
        <f>IF(F61&lt;&gt;"",1+MAX($A$2:A60),"")</f>
        <v>50</v>
      </c>
      <c r="B61" s="80"/>
      <c r="C61" s="63" t="s">
        <v>77</v>
      </c>
      <c r="D61" s="64">
        <v>1</v>
      </c>
      <c r="E61" s="65">
        <v>0</v>
      </c>
      <c r="F61" s="64">
        <f t="shared" si="10"/>
        <v>1</v>
      </c>
      <c r="G61" s="66" t="s">
        <v>15</v>
      </c>
      <c r="H61" s="73">
        <v>145</v>
      </c>
      <c r="I61" s="62">
        <f t="shared" si="11"/>
        <v>145</v>
      </c>
      <c r="J61" s="60">
        <v>62</v>
      </c>
      <c r="K61" s="67">
        <f t="shared" si="12"/>
        <v>62</v>
      </c>
      <c r="L61" s="68">
        <f t="shared" si="13"/>
        <v>207</v>
      </c>
      <c r="M61" s="69"/>
      <c r="N61" s="1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s="39" customFormat="1" ht="15.75">
      <c r="A62" s="53">
        <f>IF(F62&lt;&gt;"",1+MAX($A$2:A61),"")</f>
        <v>51</v>
      </c>
      <c r="B62" s="80"/>
      <c r="C62" s="63" t="s">
        <v>78</v>
      </c>
      <c r="D62" s="64">
        <v>1</v>
      </c>
      <c r="E62" s="65">
        <v>0</v>
      </c>
      <c r="F62" s="64">
        <f t="shared" si="10"/>
        <v>1</v>
      </c>
      <c r="G62" s="66" t="s">
        <v>15</v>
      </c>
      <c r="H62" s="73">
        <v>392</v>
      </c>
      <c r="I62" s="62">
        <f t="shared" si="11"/>
        <v>392</v>
      </c>
      <c r="J62" s="60">
        <v>169</v>
      </c>
      <c r="K62" s="67">
        <f t="shared" si="12"/>
        <v>169</v>
      </c>
      <c r="L62" s="68">
        <f t="shared" si="13"/>
        <v>561</v>
      </c>
      <c r="M62" s="69"/>
      <c r="N62" s="1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s="39" customFormat="1" ht="30">
      <c r="A63" s="53">
        <f>IF(F63&lt;&gt;"",1+MAX($A$2:A62),"")</f>
        <v>52</v>
      </c>
      <c r="B63" s="80"/>
      <c r="C63" s="63" t="s">
        <v>79</v>
      </c>
      <c r="D63" s="64">
        <v>1</v>
      </c>
      <c r="E63" s="65">
        <v>0</v>
      </c>
      <c r="F63" s="64">
        <f t="shared" si="10"/>
        <v>1</v>
      </c>
      <c r="G63" s="66" t="s">
        <v>15</v>
      </c>
      <c r="H63" s="73">
        <v>485</v>
      </c>
      <c r="I63" s="62">
        <f t="shared" si="11"/>
        <v>485</v>
      </c>
      <c r="J63" s="60">
        <v>210</v>
      </c>
      <c r="K63" s="67">
        <f t="shared" si="12"/>
        <v>210</v>
      </c>
      <c r="L63" s="68">
        <f t="shared" si="13"/>
        <v>695</v>
      </c>
      <c r="M63" s="69"/>
      <c r="N63" s="1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s="39" customFormat="1" ht="30">
      <c r="A64" s="53">
        <f>IF(F64&lt;&gt;"",1+MAX($A$2:A63),"")</f>
        <v>53</v>
      </c>
      <c r="B64" s="80"/>
      <c r="C64" s="63" t="s">
        <v>80</v>
      </c>
      <c r="D64" s="64">
        <v>1</v>
      </c>
      <c r="E64" s="65">
        <v>0</v>
      </c>
      <c r="F64" s="64">
        <f t="shared" si="10"/>
        <v>1</v>
      </c>
      <c r="G64" s="66" t="s">
        <v>15</v>
      </c>
      <c r="H64" s="73">
        <v>196</v>
      </c>
      <c r="I64" s="62">
        <f t="shared" si="11"/>
        <v>196</v>
      </c>
      <c r="J64" s="60">
        <v>84</v>
      </c>
      <c r="K64" s="67">
        <f t="shared" si="12"/>
        <v>84</v>
      </c>
      <c r="L64" s="68">
        <f t="shared" si="13"/>
        <v>280</v>
      </c>
      <c r="M64" s="69"/>
      <c r="N64" s="1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s="39" customFormat="1" ht="30">
      <c r="A65" s="53">
        <f>IF(F65&lt;&gt;"",1+MAX($A$2:A64),"")</f>
        <v>54</v>
      </c>
      <c r="B65" s="80"/>
      <c r="C65" s="63" t="s">
        <v>81</v>
      </c>
      <c r="D65" s="64">
        <v>1</v>
      </c>
      <c r="E65" s="65">
        <v>0</v>
      </c>
      <c r="F65" s="64">
        <f t="shared" si="10"/>
        <v>1</v>
      </c>
      <c r="G65" s="66" t="s">
        <v>15</v>
      </c>
      <c r="H65" s="73">
        <v>520</v>
      </c>
      <c r="I65" s="62">
        <f t="shared" si="11"/>
        <v>520</v>
      </c>
      <c r="J65" s="60">
        <v>225</v>
      </c>
      <c r="K65" s="67">
        <f t="shared" si="12"/>
        <v>225</v>
      </c>
      <c r="L65" s="68">
        <f t="shared" si="13"/>
        <v>745</v>
      </c>
      <c r="M65" s="69"/>
      <c r="N65" s="1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s="39" customFormat="1" ht="15.75">
      <c r="A66" s="53">
        <f>IF(F66&lt;&gt;"",1+MAX($A$2:A65),"")</f>
        <v>55</v>
      </c>
      <c r="B66" s="80"/>
      <c r="C66" s="63" t="s">
        <v>82</v>
      </c>
      <c r="D66" s="64">
        <v>1</v>
      </c>
      <c r="E66" s="65">
        <v>0</v>
      </c>
      <c r="F66" s="64">
        <f t="shared" si="10"/>
        <v>1</v>
      </c>
      <c r="G66" s="66" t="s">
        <v>15</v>
      </c>
      <c r="H66" s="73">
        <v>2460</v>
      </c>
      <c r="I66" s="62">
        <f t="shared" si="11"/>
        <v>2460</v>
      </c>
      <c r="J66" s="60">
        <v>1060</v>
      </c>
      <c r="K66" s="67">
        <f t="shared" si="12"/>
        <v>1060</v>
      </c>
      <c r="L66" s="68">
        <f t="shared" si="13"/>
        <v>3520</v>
      </c>
      <c r="M66" s="69"/>
      <c r="N66" s="1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s="39" customFormat="1" ht="15.75">
      <c r="A67" s="53">
        <f>IF(F67&lt;&gt;"",1+MAX($A$2:A66),"")</f>
        <v>56</v>
      </c>
      <c r="B67" s="80"/>
      <c r="C67" s="63" t="s">
        <v>83</v>
      </c>
      <c r="D67" s="64">
        <v>1</v>
      </c>
      <c r="E67" s="65">
        <v>0</v>
      </c>
      <c r="F67" s="64">
        <f t="shared" si="10"/>
        <v>1</v>
      </c>
      <c r="G67" s="66" t="s">
        <v>15</v>
      </c>
      <c r="H67" s="73">
        <v>1330</v>
      </c>
      <c r="I67" s="62">
        <f t="shared" si="11"/>
        <v>1330</v>
      </c>
      <c r="J67" s="60">
        <v>572</v>
      </c>
      <c r="K67" s="67">
        <f t="shared" si="12"/>
        <v>572</v>
      </c>
      <c r="L67" s="68">
        <f t="shared" si="13"/>
        <v>1902</v>
      </c>
      <c r="M67" s="69"/>
      <c r="N67" s="1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s="39" customFormat="1" ht="15.75">
      <c r="A68" s="53">
        <f>IF(F68&lt;&gt;"",1+MAX($A$2:A67),"")</f>
        <v>57</v>
      </c>
      <c r="B68" s="80"/>
      <c r="C68" s="63" t="s">
        <v>84</v>
      </c>
      <c r="D68" s="64">
        <v>1</v>
      </c>
      <c r="E68" s="65">
        <v>0</v>
      </c>
      <c r="F68" s="64">
        <f t="shared" si="10"/>
        <v>1</v>
      </c>
      <c r="G68" s="66" t="s">
        <v>15</v>
      </c>
      <c r="H68" s="73">
        <v>1330</v>
      </c>
      <c r="I68" s="62">
        <f t="shared" si="11"/>
        <v>1330</v>
      </c>
      <c r="J68" s="60">
        <v>572</v>
      </c>
      <c r="K68" s="67">
        <f t="shared" si="12"/>
        <v>572</v>
      </c>
      <c r="L68" s="68">
        <f t="shared" si="13"/>
        <v>1902</v>
      </c>
      <c r="M68" s="69"/>
      <c r="N68" s="1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s="39" customFormat="1" ht="30">
      <c r="A69" s="53">
        <f>IF(F69&lt;&gt;"",1+MAX($A$2:A68),"")</f>
        <v>58</v>
      </c>
      <c r="B69" s="80"/>
      <c r="C69" s="63" t="s">
        <v>85</v>
      </c>
      <c r="D69" s="64">
        <v>9</v>
      </c>
      <c r="E69" s="65">
        <v>0</v>
      </c>
      <c r="F69" s="64">
        <f t="shared" si="10"/>
        <v>9</v>
      </c>
      <c r="G69" s="66" t="s">
        <v>15</v>
      </c>
      <c r="H69" s="73">
        <v>950</v>
      </c>
      <c r="I69" s="62">
        <f t="shared" si="11"/>
        <v>8550</v>
      </c>
      <c r="J69" s="60">
        <v>410</v>
      </c>
      <c r="K69" s="67">
        <f t="shared" si="12"/>
        <v>3690</v>
      </c>
      <c r="L69" s="68">
        <f t="shared" si="13"/>
        <v>12240</v>
      </c>
      <c r="M69" s="69"/>
      <c r="N69" s="1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s="39" customFormat="1" ht="30">
      <c r="A70" s="53">
        <f>IF(F70&lt;&gt;"",1+MAX($A$2:A69),"")</f>
        <v>59</v>
      </c>
      <c r="B70" s="80"/>
      <c r="C70" s="63" t="s">
        <v>77</v>
      </c>
      <c r="D70" s="64">
        <v>2</v>
      </c>
      <c r="E70" s="65">
        <v>0</v>
      </c>
      <c r="F70" s="64">
        <f t="shared" si="10"/>
        <v>2</v>
      </c>
      <c r="G70" s="66" t="s">
        <v>15</v>
      </c>
      <c r="H70" s="73">
        <v>226</v>
      </c>
      <c r="I70" s="62">
        <f t="shared" si="11"/>
        <v>452</v>
      </c>
      <c r="J70" s="60">
        <v>97</v>
      </c>
      <c r="K70" s="67">
        <f t="shared" si="12"/>
        <v>194</v>
      </c>
      <c r="L70" s="68">
        <f t="shared" si="13"/>
        <v>646</v>
      </c>
      <c r="M70" s="69"/>
      <c r="N70" s="1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s="39" customFormat="1" ht="30">
      <c r="A71" s="53">
        <f>IF(F71&lt;&gt;"",1+MAX($A$2:A70),"")</f>
        <v>60</v>
      </c>
      <c r="B71" s="80"/>
      <c r="C71" s="63" t="s">
        <v>76</v>
      </c>
      <c r="D71" s="64">
        <v>52</v>
      </c>
      <c r="E71" s="65">
        <v>0</v>
      </c>
      <c r="F71" s="64">
        <f t="shared" si="10"/>
        <v>52</v>
      </c>
      <c r="G71" s="66" t="s">
        <v>15</v>
      </c>
      <c r="H71" s="73">
        <v>125</v>
      </c>
      <c r="I71" s="62">
        <f t="shared" si="11"/>
        <v>6500</v>
      </c>
      <c r="J71" s="60">
        <v>54</v>
      </c>
      <c r="K71" s="67">
        <f t="shared" si="12"/>
        <v>2808</v>
      </c>
      <c r="L71" s="68">
        <f t="shared" si="13"/>
        <v>9308</v>
      </c>
      <c r="M71" s="69"/>
      <c r="N71" s="1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s="39" customFormat="1" ht="30">
      <c r="A72" s="53">
        <f>IF(F72&lt;&gt;"",1+MAX($A$2:A71),"")</f>
        <v>61</v>
      </c>
      <c r="B72" s="80"/>
      <c r="C72" s="63" t="s">
        <v>86</v>
      </c>
      <c r="D72" s="64">
        <v>9</v>
      </c>
      <c r="E72" s="65">
        <v>0</v>
      </c>
      <c r="F72" s="64">
        <f t="shared" si="10"/>
        <v>9</v>
      </c>
      <c r="G72" s="66" t="s">
        <v>15</v>
      </c>
      <c r="H72" s="73">
        <v>394</v>
      </c>
      <c r="I72" s="62">
        <f t="shared" si="11"/>
        <v>3546</v>
      </c>
      <c r="J72" s="60">
        <v>169</v>
      </c>
      <c r="K72" s="67">
        <f t="shared" si="12"/>
        <v>1521</v>
      </c>
      <c r="L72" s="68">
        <f t="shared" si="13"/>
        <v>5067</v>
      </c>
      <c r="M72" s="69"/>
      <c r="N72" s="1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s="39" customFormat="1" ht="30">
      <c r="A73" s="53">
        <f>IF(F73&lt;&gt;"",1+MAX($A$2:A72),"")</f>
        <v>62</v>
      </c>
      <c r="B73" s="80"/>
      <c r="C73" s="63" t="s">
        <v>87</v>
      </c>
      <c r="D73" s="64">
        <v>9</v>
      </c>
      <c r="E73" s="65">
        <v>0</v>
      </c>
      <c r="F73" s="64">
        <f t="shared" si="10"/>
        <v>9</v>
      </c>
      <c r="G73" s="66" t="s">
        <v>15</v>
      </c>
      <c r="H73" s="73">
        <v>394</v>
      </c>
      <c r="I73" s="62">
        <f t="shared" si="11"/>
        <v>3546</v>
      </c>
      <c r="J73" s="60">
        <v>169</v>
      </c>
      <c r="K73" s="67">
        <f t="shared" si="12"/>
        <v>1521</v>
      </c>
      <c r="L73" s="68">
        <f t="shared" si="13"/>
        <v>5067</v>
      </c>
      <c r="M73" s="69"/>
      <c r="N73" s="1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s="39" customFormat="1" ht="30">
      <c r="A74" s="53">
        <f>IF(F74&lt;&gt;"",1+MAX($A$2:A73),"")</f>
        <v>63</v>
      </c>
      <c r="B74" s="80"/>
      <c r="C74" s="63" t="s">
        <v>88</v>
      </c>
      <c r="D74" s="64">
        <v>9</v>
      </c>
      <c r="E74" s="65">
        <v>0</v>
      </c>
      <c r="F74" s="64">
        <f t="shared" si="10"/>
        <v>9</v>
      </c>
      <c r="G74" s="66" t="s">
        <v>15</v>
      </c>
      <c r="H74" s="73">
        <v>394</v>
      </c>
      <c r="I74" s="62">
        <f t="shared" si="11"/>
        <v>3546</v>
      </c>
      <c r="J74" s="60">
        <v>169</v>
      </c>
      <c r="K74" s="67">
        <f t="shared" si="12"/>
        <v>1521</v>
      </c>
      <c r="L74" s="68">
        <f t="shared" si="13"/>
        <v>5067</v>
      </c>
      <c r="M74" s="69"/>
      <c r="N74" s="1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s="39" customFormat="1" ht="30">
      <c r="A75" s="53">
        <f>IF(F75&lt;&gt;"",1+MAX($A$2:A74),"")</f>
        <v>64</v>
      </c>
      <c r="B75" s="80"/>
      <c r="C75" s="63" t="s">
        <v>89</v>
      </c>
      <c r="D75" s="64">
        <v>9</v>
      </c>
      <c r="E75" s="65">
        <v>0</v>
      </c>
      <c r="F75" s="64">
        <f t="shared" si="10"/>
        <v>9</v>
      </c>
      <c r="G75" s="66" t="s">
        <v>15</v>
      </c>
      <c r="H75" s="73">
        <v>394</v>
      </c>
      <c r="I75" s="62">
        <f t="shared" si="11"/>
        <v>3546</v>
      </c>
      <c r="J75" s="60">
        <v>169</v>
      </c>
      <c r="K75" s="67">
        <f t="shared" si="12"/>
        <v>1521</v>
      </c>
      <c r="L75" s="68">
        <f t="shared" si="13"/>
        <v>5067</v>
      </c>
      <c r="M75" s="69"/>
      <c r="N75" s="1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s="39" customFormat="1" ht="30">
      <c r="A76" s="53">
        <f>IF(F76&lt;&gt;"",1+MAX($A$2:A75),"")</f>
        <v>65</v>
      </c>
      <c r="B76" s="80"/>
      <c r="C76" s="63" t="s">
        <v>90</v>
      </c>
      <c r="D76" s="64">
        <v>9</v>
      </c>
      <c r="E76" s="65">
        <v>0</v>
      </c>
      <c r="F76" s="64">
        <f t="shared" si="10"/>
        <v>9</v>
      </c>
      <c r="G76" s="66" t="s">
        <v>15</v>
      </c>
      <c r="H76" s="73">
        <v>394</v>
      </c>
      <c r="I76" s="62">
        <f t="shared" si="11"/>
        <v>3546</v>
      </c>
      <c r="J76" s="60">
        <v>169</v>
      </c>
      <c r="K76" s="67">
        <f t="shared" si="12"/>
        <v>1521</v>
      </c>
      <c r="L76" s="68">
        <f t="shared" si="13"/>
        <v>5067</v>
      </c>
      <c r="M76" s="69"/>
      <c r="N76" s="1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s="39" customFormat="1" ht="30">
      <c r="A77" s="53">
        <f>IF(F77&lt;&gt;"",1+MAX($A$2:A76),"")</f>
        <v>66</v>
      </c>
      <c r="B77" s="80"/>
      <c r="C77" s="63" t="s">
        <v>91</v>
      </c>
      <c r="D77" s="64">
        <v>1</v>
      </c>
      <c r="E77" s="65">
        <v>0</v>
      </c>
      <c r="F77" s="64">
        <f t="shared" si="10"/>
        <v>1</v>
      </c>
      <c r="G77" s="66" t="s">
        <v>15</v>
      </c>
      <c r="H77" s="73">
        <v>1000</v>
      </c>
      <c r="I77" s="62">
        <f t="shared" si="11"/>
        <v>1000</v>
      </c>
      <c r="J77" s="60">
        <v>430</v>
      </c>
      <c r="K77" s="67">
        <f t="shared" si="12"/>
        <v>430</v>
      </c>
      <c r="L77" s="68">
        <f t="shared" si="13"/>
        <v>1430</v>
      </c>
      <c r="M77" s="69"/>
      <c r="N77" s="1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s="39" customFormat="1" ht="30">
      <c r="A78" s="53">
        <f>IF(F78&lt;&gt;"",1+MAX($A$2:A77),"")</f>
        <v>67</v>
      </c>
      <c r="B78" s="80"/>
      <c r="C78" s="63" t="s">
        <v>92</v>
      </c>
      <c r="D78" s="64">
        <v>6</v>
      </c>
      <c r="E78" s="65">
        <v>0</v>
      </c>
      <c r="F78" s="64">
        <f t="shared" si="10"/>
        <v>6</v>
      </c>
      <c r="G78" s="66" t="s">
        <v>15</v>
      </c>
      <c r="H78" s="73">
        <v>1400</v>
      </c>
      <c r="I78" s="62">
        <f t="shared" si="11"/>
        <v>8400</v>
      </c>
      <c r="J78" s="60">
        <v>602</v>
      </c>
      <c r="K78" s="67">
        <f t="shared" si="12"/>
        <v>3612</v>
      </c>
      <c r="L78" s="68">
        <f t="shared" si="13"/>
        <v>12012</v>
      </c>
      <c r="M78" s="69"/>
      <c r="N78" s="1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s="39" customFormat="1" ht="15.75">
      <c r="A79" s="53" t="str">
        <f>IF(F79&lt;&gt;"",1+MAX($A$2:A78),"")</f>
        <v/>
      </c>
      <c r="B79" s="80"/>
      <c r="C79" s="52" t="s">
        <v>93</v>
      </c>
      <c r="D79" s="64"/>
      <c r="E79" s="65"/>
      <c r="F79" s="64"/>
      <c r="G79" s="66"/>
      <c r="H79" s="61"/>
      <c r="I79" s="62"/>
      <c r="J79" s="60"/>
      <c r="K79" s="67"/>
      <c r="L79" s="68"/>
      <c r="M79" s="69"/>
      <c r="N79" s="1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s="39" customFormat="1" ht="15.75">
      <c r="A80" s="53">
        <f>IF(F80&lt;&gt;"",1+MAX($A$2:A79),"")</f>
        <v>68</v>
      </c>
      <c r="B80" s="80"/>
      <c r="C80" s="63" t="s">
        <v>94</v>
      </c>
      <c r="D80" s="64">
        <v>55</v>
      </c>
      <c r="E80" s="65">
        <v>0</v>
      </c>
      <c r="F80" s="64">
        <f t="shared" ref="F80" si="14">(1+E80)*D80</f>
        <v>55</v>
      </c>
      <c r="G80" s="66" t="s">
        <v>15</v>
      </c>
      <c r="H80" s="73">
        <v>90</v>
      </c>
      <c r="I80" s="62">
        <f t="shared" ref="I80" si="15">H80*F80</f>
        <v>4950</v>
      </c>
      <c r="J80" s="60">
        <v>52</v>
      </c>
      <c r="K80" s="67">
        <f t="shared" ref="K80" si="16">J80*F80</f>
        <v>2860</v>
      </c>
      <c r="L80" s="68">
        <f>K80+I80</f>
        <v>7810</v>
      </c>
      <c r="M80" s="69"/>
      <c r="N80" s="1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s="39" customFormat="1" ht="15.75">
      <c r="A81" s="53" t="str">
        <f>IF(F81&lt;&gt;"",1+MAX($A$2:A80),"")</f>
        <v/>
      </c>
      <c r="B81" s="70"/>
      <c r="C81" s="72"/>
      <c r="D81" s="64"/>
      <c r="E81" s="65"/>
      <c r="F81" s="64"/>
      <c r="G81" s="66"/>
      <c r="H81" s="61"/>
      <c r="I81" s="62"/>
      <c r="J81" s="71"/>
      <c r="K81" s="67"/>
      <c r="L81" s="68"/>
      <c r="M81" s="69"/>
      <c r="N81" s="1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s="40" customFormat="1" ht="18.75">
      <c r="A82" s="77" t="s">
        <v>95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51">
        <f>SUM(L83:L144)</f>
        <v>776985</v>
      </c>
      <c r="O82" s="2"/>
      <c r="P82" s="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</row>
    <row r="83" spans="1:75" s="39" customFormat="1" ht="15.75">
      <c r="A83" s="53" t="str">
        <f>IF(F83&lt;&gt;"",1+MAX($A$2:A82),"")</f>
        <v/>
      </c>
      <c r="B83" s="70"/>
      <c r="C83" s="72"/>
      <c r="D83" s="64"/>
      <c r="E83" s="65"/>
      <c r="F83" s="64"/>
      <c r="G83" s="66"/>
      <c r="H83" s="61"/>
      <c r="I83" s="62"/>
      <c r="J83" s="71"/>
      <c r="K83" s="67"/>
      <c r="L83" s="68"/>
      <c r="M83" s="69"/>
      <c r="N83" s="1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5" s="39" customFormat="1" ht="15.75">
      <c r="A84" s="53" t="str">
        <f>IF(F84&lt;&gt;"",1+MAX($A$2:A83),"")</f>
        <v/>
      </c>
      <c r="B84" s="79" t="s">
        <v>96</v>
      </c>
      <c r="C84" s="52" t="s">
        <v>97</v>
      </c>
      <c r="D84" s="64"/>
      <c r="E84" s="65"/>
      <c r="F84" s="64"/>
      <c r="G84" s="66"/>
      <c r="H84" s="61"/>
      <c r="I84" s="62"/>
      <c r="J84" s="60"/>
      <c r="K84" s="67"/>
      <c r="L84" s="68"/>
      <c r="M84" s="69"/>
      <c r="N84" s="1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5" s="39" customFormat="1" ht="15.75">
      <c r="A85" s="53">
        <f>IF(F85&lt;&gt;"",1+MAX($A$2:A84),"")</f>
        <v>69</v>
      </c>
      <c r="B85" s="80"/>
      <c r="C85" s="63" t="s">
        <v>98</v>
      </c>
      <c r="D85" s="64">
        <v>1</v>
      </c>
      <c r="E85" s="65">
        <v>0</v>
      </c>
      <c r="F85" s="64">
        <f t="shared" ref="F85" si="17">(1+E85)*D85</f>
        <v>1</v>
      </c>
      <c r="G85" s="66" t="s">
        <v>23</v>
      </c>
      <c r="H85" s="74">
        <v>45000</v>
      </c>
      <c r="I85" s="62">
        <f t="shared" ref="I85" si="18">H85*F85</f>
        <v>45000</v>
      </c>
      <c r="J85" s="75">
        <v>55000</v>
      </c>
      <c r="K85" s="67">
        <f t="shared" ref="K85" si="19">J85*F85</f>
        <v>55000</v>
      </c>
      <c r="L85" s="68">
        <f>K85+I85</f>
        <v>100000</v>
      </c>
      <c r="M85" s="69"/>
      <c r="N85" s="1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5" s="39" customFormat="1" ht="15.75">
      <c r="A86" s="53" t="str">
        <f>IF(F86&lt;&gt;"",1+MAX($A$2:A85),"")</f>
        <v/>
      </c>
      <c r="B86" s="80"/>
      <c r="C86" s="52" t="s">
        <v>99</v>
      </c>
      <c r="D86" s="64"/>
      <c r="E86" s="65"/>
      <c r="F86" s="64"/>
      <c r="G86" s="66"/>
      <c r="H86" s="61"/>
      <c r="I86" s="62"/>
      <c r="J86" s="60"/>
      <c r="K86" s="67"/>
      <c r="L86" s="68"/>
      <c r="M86" s="69"/>
      <c r="N86" s="1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5" s="39" customFormat="1" ht="15.75">
      <c r="A87" s="53">
        <f>IF(F87&lt;&gt;"",1+MAX($A$2:A86),"")</f>
        <v>70</v>
      </c>
      <c r="B87" s="80"/>
      <c r="C87" s="63" t="s">
        <v>100</v>
      </c>
      <c r="D87" s="64">
        <f>215+49+49</f>
        <v>313</v>
      </c>
      <c r="E87" s="65">
        <v>0</v>
      </c>
      <c r="F87" s="64">
        <f t="shared" ref="F87:F101" si="20">(1+E87)*D87</f>
        <v>313</v>
      </c>
      <c r="G87" s="66" t="s">
        <v>15</v>
      </c>
      <c r="H87" s="73">
        <v>20</v>
      </c>
      <c r="I87" s="62">
        <f t="shared" ref="I87:I101" si="21">H87*F87</f>
        <v>6260</v>
      </c>
      <c r="J87" s="60">
        <v>58</v>
      </c>
      <c r="K87" s="67">
        <f t="shared" ref="K87:K101" si="22">J87*F87</f>
        <v>18154</v>
      </c>
      <c r="L87" s="68">
        <f>K87+I87</f>
        <v>24414</v>
      </c>
      <c r="M87" s="69"/>
      <c r="N87" s="1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5" s="39" customFormat="1" ht="15.75">
      <c r="A88" s="53">
        <f>IF(F88&lt;&gt;"",1+MAX($A$2:A87),"")</f>
        <v>71</v>
      </c>
      <c r="B88" s="80"/>
      <c r="C88" s="63" t="s">
        <v>101</v>
      </c>
      <c r="D88" s="64">
        <v>6</v>
      </c>
      <c r="E88" s="65">
        <v>0</v>
      </c>
      <c r="F88" s="64">
        <f t="shared" si="20"/>
        <v>6</v>
      </c>
      <c r="G88" s="66" t="s">
        <v>15</v>
      </c>
      <c r="H88" s="73">
        <v>20</v>
      </c>
      <c r="I88" s="62">
        <f t="shared" si="21"/>
        <v>120</v>
      </c>
      <c r="J88" s="60">
        <v>58</v>
      </c>
      <c r="K88" s="67">
        <f t="shared" si="22"/>
        <v>348</v>
      </c>
      <c r="L88" s="68">
        <f t="shared" ref="L88:L101" si="23">K88+I88</f>
        <v>468</v>
      </c>
      <c r="M88" s="69"/>
      <c r="N88" s="1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5" s="39" customFormat="1" ht="15.75">
      <c r="A89" s="53">
        <f>IF(F89&lt;&gt;"",1+MAX($A$2:A88),"")</f>
        <v>72</v>
      </c>
      <c r="B89" s="80"/>
      <c r="C89" s="63" t="s">
        <v>102</v>
      </c>
      <c r="D89" s="64">
        <f>114+27+27</f>
        <v>168</v>
      </c>
      <c r="E89" s="65">
        <v>0</v>
      </c>
      <c r="F89" s="64">
        <f t="shared" si="20"/>
        <v>168</v>
      </c>
      <c r="G89" s="66" t="s">
        <v>15</v>
      </c>
      <c r="H89" s="73">
        <v>59</v>
      </c>
      <c r="I89" s="62">
        <f t="shared" si="21"/>
        <v>9912</v>
      </c>
      <c r="J89" s="60">
        <v>46</v>
      </c>
      <c r="K89" s="67">
        <f t="shared" si="22"/>
        <v>7728</v>
      </c>
      <c r="L89" s="68">
        <f t="shared" si="23"/>
        <v>17640</v>
      </c>
      <c r="M89" s="69"/>
      <c r="N89" s="1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5" s="39" customFormat="1" ht="15.75">
      <c r="A90" s="53">
        <f>IF(F90&lt;&gt;"",1+MAX($A$2:A89),"")</f>
        <v>73</v>
      </c>
      <c r="B90" s="80"/>
      <c r="C90" s="63" t="s">
        <v>157</v>
      </c>
      <c r="D90" s="64">
        <v>1</v>
      </c>
      <c r="E90" s="65">
        <v>0</v>
      </c>
      <c r="F90" s="64">
        <f t="shared" si="20"/>
        <v>1</v>
      </c>
      <c r="G90" s="66" t="s">
        <v>15</v>
      </c>
      <c r="H90" s="73">
        <v>37</v>
      </c>
      <c r="I90" s="62">
        <f t="shared" si="21"/>
        <v>37</v>
      </c>
      <c r="J90" s="60">
        <v>75</v>
      </c>
      <c r="K90" s="67">
        <f t="shared" si="22"/>
        <v>75</v>
      </c>
      <c r="L90" s="68">
        <f t="shared" si="23"/>
        <v>112</v>
      </c>
      <c r="M90" s="69"/>
      <c r="N90" s="1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5" s="39" customFormat="1" ht="15.75">
      <c r="A91" s="53">
        <f>IF(F91&lt;&gt;"",1+MAX($A$2:A90),"")</f>
        <v>74</v>
      </c>
      <c r="B91" s="80"/>
      <c r="C91" s="63" t="s">
        <v>103</v>
      </c>
      <c r="D91" s="64">
        <f>88+20+20</f>
        <v>128</v>
      </c>
      <c r="E91" s="65">
        <v>0</v>
      </c>
      <c r="F91" s="64">
        <f t="shared" si="20"/>
        <v>128</v>
      </c>
      <c r="G91" s="66" t="s">
        <v>15</v>
      </c>
      <c r="H91" s="73">
        <v>54</v>
      </c>
      <c r="I91" s="62">
        <f t="shared" si="21"/>
        <v>6912</v>
      </c>
      <c r="J91" s="60">
        <v>90</v>
      </c>
      <c r="K91" s="67">
        <f t="shared" si="22"/>
        <v>11520</v>
      </c>
      <c r="L91" s="68">
        <f t="shared" si="23"/>
        <v>18432</v>
      </c>
      <c r="M91" s="69"/>
      <c r="N91" s="1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5" s="39" customFormat="1" ht="15.75">
      <c r="A92" s="53">
        <f>IF(F92&lt;&gt;"",1+MAX($A$2:A91),"")</f>
        <v>75</v>
      </c>
      <c r="B92" s="80"/>
      <c r="C92" s="63" t="s">
        <v>104</v>
      </c>
      <c r="D92" s="64">
        <f>37+9+9</f>
        <v>55</v>
      </c>
      <c r="E92" s="65">
        <v>0</v>
      </c>
      <c r="F92" s="64">
        <f t="shared" si="20"/>
        <v>55</v>
      </c>
      <c r="G92" s="66" t="s">
        <v>15</v>
      </c>
      <c r="H92" s="73">
        <v>85</v>
      </c>
      <c r="I92" s="62">
        <f t="shared" si="21"/>
        <v>4675</v>
      </c>
      <c r="J92" s="60">
        <v>40</v>
      </c>
      <c r="K92" s="67">
        <f t="shared" si="22"/>
        <v>2200</v>
      </c>
      <c r="L92" s="68">
        <f t="shared" si="23"/>
        <v>6875</v>
      </c>
      <c r="M92" s="69"/>
      <c r="N92" s="1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</row>
    <row r="93" spans="1:75" s="39" customFormat="1" ht="15.75">
      <c r="A93" s="53">
        <f>IF(F93&lt;&gt;"",1+MAX($A$2:A92),"")</f>
        <v>76</v>
      </c>
      <c r="B93" s="80"/>
      <c r="C93" s="63" t="s">
        <v>158</v>
      </c>
      <c r="D93" s="64">
        <v>1</v>
      </c>
      <c r="E93" s="65">
        <v>0</v>
      </c>
      <c r="F93" s="64">
        <f t="shared" si="20"/>
        <v>1</v>
      </c>
      <c r="G93" s="66" t="s">
        <v>15</v>
      </c>
      <c r="H93" s="73">
        <v>126</v>
      </c>
      <c r="I93" s="62">
        <f t="shared" si="21"/>
        <v>126</v>
      </c>
      <c r="J93" s="60">
        <v>66</v>
      </c>
      <c r="K93" s="67">
        <f t="shared" si="22"/>
        <v>66</v>
      </c>
      <c r="L93" s="68">
        <f t="shared" si="23"/>
        <v>192</v>
      </c>
      <c r="M93" s="69"/>
      <c r="N93" s="1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</row>
    <row r="94" spans="1:75" s="39" customFormat="1" ht="15.75">
      <c r="A94" s="53">
        <f>IF(F94&lt;&gt;"",1+MAX($A$2:A93),"")</f>
        <v>77</v>
      </c>
      <c r="B94" s="80"/>
      <c r="C94" s="63" t="s">
        <v>105</v>
      </c>
      <c r="D94" s="64">
        <f>66+18+18</f>
        <v>102</v>
      </c>
      <c r="E94" s="65">
        <v>0</v>
      </c>
      <c r="F94" s="64">
        <f t="shared" si="20"/>
        <v>102</v>
      </c>
      <c r="G94" s="66" t="s">
        <v>15</v>
      </c>
      <c r="H94" s="73">
        <v>20</v>
      </c>
      <c r="I94" s="62">
        <f t="shared" si="21"/>
        <v>2040</v>
      </c>
      <c r="J94" s="60">
        <v>58</v>
      </c>
      <c r="K94" s="67">
        <f t="shared" si="22"/>
        <v>5916</v>
      </c>
      <c r="L94" s="68">
        <f t="shared" si="23"/>
        <v>7956</v>
      </c>
      <c r="M94" s="69"/>
      <c r="N94" s="1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</row>
    <row r="95" spans="1:75" s="39" customFormat="1" ht="15.75">
      <c r="A95" s="53">
        <f>IF(F95&lt;&gt;"",1+MAX($A$2:A94),"")</f>
        <v>78</v>
      </c>
      <c r="B95" s="80"/>
      <c r="C95" s="63" t="s">
        <v>106</v>
      </c>
      <c r="D95" s="64">
        <f>36+9+9</f>
        <v>54</v>
      </c>
      <c r="E95" s="65">
        <v>0</v>
      </c>
      <c r="F95" s="64">
        <f t="shared" si="20"/>
        <v>54</v>
      </c>
      <c r="G95" s="66" t="s">
        <v>15</v>
      </c>
      <c r="H95" s="73">
        <v>68</v>
      </c>
      <c r="I95" s="62">
        <f t="shared" si="21"/>
        <v>3672</v>
      </c>
      <c r="J95" s="60">
        <v>40</v>
      </c>
      <c r="K95" s="67">
        <f t="shared" si="22"/>
        <v>2160</v>
      </c>
      <c r="L95" s="68">
        <f t="shared" si="23"/>
        <v>5832</v>
      </c>
      <c r="M95" s="69"/>
      <c r="N95" s="1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</row>
    <row r="96" spans="1:75" s="39" customFormat="1" ht="15.75">
      <c r="A96" s="53">
        <f>IF(F96&lt;&gt;"",1+MAX($A$2:A95),"")</f>
        <v>79</v>
      </c>
      <c r="B96" s="80"/>
      <c r="C96" s="63" t="s">
        <v>107</v>
      </c>
      <c r="D96" s="64">
        <f>34+9+9</f>
        <v>52</v>
      </c>
      <c r="E96" s="65">
        <v>0</v>
      </c>
      <c r="F96" s="64">
        <f t="shared" si="20"/>
        <v>52</v>
      </c>
      <c r="G96" s="66" t="s">
        <v>15</v>
      </c>
      <c r="H96" s="73">
        <v>54</v>
      </c>
      <c r="I96" s="62">
        <f t="shared" si="21"/>
        <v>2808</v>
      </c>
      <c r="J96" s="60">
        <v>95</v>
      </c>
      <c r="K96" s="67">
        <f t="shared" si="22"/>
        <v>4940</v>
      </c>
      <c r="L96" s="68">
        <f t="shared" si="23"/>
        <v>7748</v>
      </c>
      <c r="M96" s="69"/>
      <c r="N96" s="1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</row>
    <row r="97" spans="1:75" s="39" customFormat="1" ht="15.75">
      <c r="A97" s="53">
        <f>IF(F97&lt;&gt;"",1+MAX($A$2:A96),"")</f>
        <v>80</v>
      </c>
      <c r="B97" s="80"/>
      <c r="C97" s="63" t="s">
        <v>108</v>
      </c>
      <c r="D97" s="64">
        <f>34+9+9</f>
        <v>52</v>
      </c>
      <c r="E97" s="65">
        <v>0</v>
      </c>
      <c r="F97" s="64">
        <f t="shared" si="20"/>
        <v>52</v>
      </c>
      <c r="G97" s="66" t="s">
        <v>15</v>
      </c>
      <c r="H97" s="73">
        <v>85</v>
      </c>
      <c r="I97" s="62">
        <f t="shared" si="21"/>
        <v>4420</v>
      </c>
      <c r="J97" s="60">
        <v>40</v>
      </c>
      <c r="K97" s="67">
        <f t="shared" si="22"/>
        <v>2080</v>
      </c>
      <c r="L97" s="68">
        <f t="shared" si="23"/>
        <v>6500</v>
      </c>
      <c r="M97" s="69"/>
      <c r="N97" s="1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</row>
    <row r="98" spans="1:75" s="39" customFormat="1" ht="15.75">
      <c r="A98" s="53">
        <f>IF(F98&lt;&gt;"",1+MAX($A$2:A97),"")</f>
        <v>81</v>
      </c>
      <c r="B98" s="80"/>
      <c r="C98" s="63" t="s">
        <v>109</v>
      </c>
      <c r="D98" s="64">
        <f>59+7+7</f>
        <v>73</v>
      </c>
      <c r="E98" s="65">
        <v>0</v>
      </c>
      <c r="F98" s="64">
        <f t="shared" si="20"/>
        <v>73</v>
      </c>
      <c r="G98" s="66" t="s">
        <v>15</v>
      </c>
      <c r="H98" s="73">
        <v>66</v>
      </c>
      <c r="I98" s="62">
        <f t="shared" si="21"/>
        <v>4818</v>
      </c>
      <c r="J98" s="60">
        <v>49</v>
      </c>
      <c r="K98" s="67">
        <f t="shared" si="22"/>
        <v>3577</v>
      </c>
      <c r="L98" s="68">
        <f t="shared" si="23"/>
        <v>8395</v>
      </c>
      <c r="M98" s="69"/>
      <c r="N98" s="1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</row>
    <row r="99" spans="1:75" s="39" customFormat="1" ht="15.75">
      <c r="A99" s="53">
        <f>IF(F99&lt;&gt;"",1+MAX($A$2:A98),"")</f>
        <v>82</v>
      </c>
      <c r="B99" s="80"/>
      <c r="C99" s="63" t="s">
        <v>110</v>
      </c>
      <c r="D99" s="64">
        <v>1</v>
      </c>
      <c r="E99" s="65">
        <v>0</v>
      </c>
      <c r="F99" s="64">
        <f t="shared" si="20"/>
        <v>1</v>
      </c>
      <c r="G99" s="66" t="s">
        <v>15</v>
      </c>
      <c r="H99" s="73">
        <v>90</v>
      </c>
      <c r="I99" s="62">
        <f t="shared" si="21"/>
        <v>90</v>
      </c>
      <c r="J99" s="60">
        <v>68</v>
      </c>
      <c r="K99" s="67">
        <f t="shared" si="22"/>
        <v>68</v>
      </c>
      <c r="L99" s="68">
        <f t="shared" si="23"/>
        <v>158</v>
      </c>
      <c r="M99" s="69"/>
      <c r="N99" s="1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</row>
    <row r="100" spans="1:75" s="39" customFormat="1" ht="15.75">
      <c r="A100" s="53">
        <f>IF(F100&lt;&gt;"",1+MAX($A$2:A99),"")</f>
        <v>83</v>
      </c>
      <c r="B100" s="80"/>
      <c r="C100" s="63" t="s">
        <v>111</v>
      </c>
      <c r="D100" s="64">
        <v>4</v>
      </c>
      <c r="E100" s="65">
        <v>0</v>
      </c>
      <c r="F100" s="64">
        <f t="shared" si="20"/>
        <v>4</v>
      </c>
      <c r="G100" s="66" t="s">
        <v>15</v>
      </c>
      <c r="H100" s="73">
        <v>82</v>
      </c>
      <c r="I100" s="62">
        <f t="shared" si="21"/>
        <v>328</v>
      </c>
      <c r="J100" s="60">
        <v>54</v>
      </c>
      <c r="K100" s="67">
        <f t="shared" si="22"/>
        <v>216</v>
      </c>
      <c r="L100" s="68">
        <f t="shared" si="23"/>
        <v>544</v>
      </c>
      <c r="M100" s="69"/>
      <c r="N100" s="1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</row>
    <row r="101" spans="1:75" s="39" customFormat="1" ht="15.75">
      <c r="A101" s="53">
        <f>IF(F101&lt;&gt;"",1+MAX($A$2:A100),"")</f>
        <v>84</v>
      </c>
      <c r="B101" s="80"/>
      <c r="C101" s="63" t="s">
        <v>112</v>
      </c>
      <c r="D101" s="64">
        <v>2</v>
      </c>
      <c r="E101" s="65">
        <v>0</v>
      </c>
      <c r="F101" s="64">
        <f t="shared" si="20"/>
        <v>2</v>
      </c>
      <c r="G101" s="66" t="s">
        <v>15</v>
      </c>
      <c r="H101" s="73">
        <v>225</v>
      </c>
      <c r="I101" s="62">
        <f t="shared" si="21"/>
        <v>450</v>
      </c>
      <c r="J101" s="60">
        <v>100</v>
      </c>
      <c r="K101" s="67">
        <f t="shared" si="22"/>
        <v>200</v>
      </c>
      <c r="L101" s="68">
        <f t="shared" si="23"/>
        <v>650</v>
      </c>
      <c r="M101" s="69"/>
      <c r="N101" s="1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</row>
    <row r="102" spans="1:75" s="39" customFormat="1" ht="15.75">
      <c r="A102" s="53" t="str">
        <f>IF(F102&lt;&gt;"",1+MAX($A$2:A101),"")</f>
        <v/>
      </c>
      <c r="B102" s="80"/>
      <c r="C102" s="52" t="s">
        <v>113</v>
      </c>
      <c r="D102" s="64"/>
      <c r="E102" s="65"/>
      <c r="F102" s="64"/>
      <c r="G102" s="66"/>
      <c r="H102" s="61"/>
      <c r="I102" s="62"/>
      <c r="J102" s="60"/>
      <c r="K102" s="67"/>
      <c r="L102" s="68"/>
      <c r="M102" s="69"/>
      <c r="N102" s="1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s="39" customFormat="1" ht="15.75">
      <c r="A103" s="53">
        <f>IF(F103&lt;&gt;"",1+MAX($A$2:A102),"")</f>
        <v>85</v>
      </c>
      <c r="B103" s="80"/>
      <c r="C103" s="63" t="s">
        <v>114</v>
      </c>
      <c r="D103" s="64">
        <v>27</v>
      </c>
      <c r="E103" s="65">
        <v>0</v>
      </c>
      <c r="F103" s="64">
        <f t="shared" ref="F103:F116" si="24">(1+E103)*D103</f>
        <v>27</v>
      </c>
      <c r="G103" s="66" t="s">
        <v>15</v>
      </c>
      <c r="H103" s="73">
        <v>1290</v>
      </c>
      <c r="I103" s="62">
        <f t="shared" ref="I103:I116" si="25">H103*F103</f>
        <v>34830</v>
      </c>
      <c r="J103" s="60">
        <v>520</v>
      </c>
      <c r="K103" s="67">
        <f t="shared" ref="K103:K116" si="26">J103*F103</f>
        <v>14040</v>
      </c>
      <c r="L103" s="68">
        <f>K103+I103</f>
        <v>48870</v>
      </c>
      <c r="M103" s="69"/>
      <c r="N103" s="1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1:75" s="39" customFormat="1" ht="15.75">
      <c r="A104" s="53">
        <f>IF(F104&lt;&gt;"",1+MAX($A$2:A103),"")</f>
        <v>86</v>
      </c>
      <c r="B104" s="80"/>
      <c r="C104" s="63" t="s">
        <v>115</v>
      </c>
      <c r="D104" s="64">
        <v>27</v>
      </c>
      <c r="E104" s="65">
        <v>0</v>
      </c>
      <c r="F104" s="64">
        <f t="shared" si="24"/>
        <v>27</v>
      </c>
      <c r="G104" s="66" t="s">
        <v>15</v>
      </c>
      <c r="H104" s="73">
        <v>1290</v>
      </c>
      <c r="I104" s="62">
        <f t="shared" si="25"/>
        <v>34830</v>
      </c>
      <c r="J104" s="60">
        <v>520</v>
      </c>
      <c r="K104" s="67">
        <f t="shared" si="26"/>
        <v>14040</v>
      </c>
      <c r="L104" s="68">
        <f t="shared" ref="L104:L105" si="27">K104+I104</f>
        <v>48870</v>
      </c>
      <c r="M104" s="69"/>
      <c r="N104" s="1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1:75" s="39" customFormat="1" ht="15.75">
      <c r="A105" s="53">
        <f>IF(F105&lt;&gt;"",1+MAX($A$2:A104),"")</f>
        <v>87</v>
      </c>
      <c r="B105" s="80"/>
      <c r="C105" s="63" t="s">
        <v>116</v>
      </c>
      <c r="D105" s="64">
        <v>1</v>
      </c>
      <c r="E105" s="65">
        <v>0</v>
      </c>
      <c r="F105" s="64">
        <f t="shared" si="24"/>
        <v>1</v>
      </c>
      <c r="G105" s="66" t="s">
        <v>15</v>
      </c>
      <c r="H105" s="73">
        <v>2265</v>
      </c>
      <c r="I105" s="62">
        <f t="shared" si="25"/>
        <v>2265</v>
      </c>
      <c r="J105" s="60">
        <v>1535</v>
      </c>
      <c r="K105" s="67">
        <f t="shared" si="26"/>
        <v>1535</v>
      </c>
      <c r="L105" s="68">
        <f t="shared" si="27"/>
        <v>3800</v>
      </c>
      <c r="M105" s="69"/>
      <c r="N105" s="1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1:75" s="39" customFormat="1" ht="15.75">
      <c r="A106" s="53">
        <f>IF(F106&lt;&gt;"",1+MAX($A$2:A105),"")</f>
        <v>88</v>
      </c>
      <c r="B106" s="80"/>
      <c r="C106" s="63" t="s">
        <v>117</v>
      </c>
      <c r="D106" s="64">
        <v>1</v>
      </c>
      <c r="E106" s="65">
        <v>0</v>
      </c>
      <c r="F106" s="64">
        <f t="shared" si="24"/>
        <v>1</v>
      </c>
      <c r="G106" s="66" t="s">
        <v>15</v>
      </c>
      <c r="H106" s="73">
        <v>1880</v>
      </c>
      <c r="I106" s="62">
        <f t="shared" si="25"/>
        <v>1880</v>
      </c>
      <c r="J106" s="60">
        <v>1420</v>
      </c>
      <c r="K106" s="67">
        <f t="shared" si="26"/>
        <v>1420</v>
      </c>
      <c r="L106" s="68">
        <f>K106+I106</f>
        <v>3300</v>
      </c>
      <c r="M106" s="69"/>
      <c r="N106" s="1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s="39" customFormat="1" ht="15.75">
      <c r="A107" s="53">
        <f>IF(F107&lt;&gt;"",1+MAX($A$2:A106),"")</f>
        <v>89</v>
      </c>
      <c r="B107" s="80"/>
      <c r="C107" s="63" t="s">
        <v>118</v>
      </c>
      <c r="D107" s="64">
        <v>1</v>
      </c>
      <c r="E107" s="65">
        <v>0</v>
      </c>
      <c r="F107" s="64">
        <f t="shared" si="24"/>
        <v>1</v>
      </c>
      <c r="G107" s="66" t="s">
        <v>15</v>
      </c>
      <c r="H107" s="73">
        <v>1880</v>
      </c>
      <c r="I107" s="62">
        <f t="shared" si="25"/>
        <v>1880</v>
      </c>
      <c r="J107" s="60">
        <v>1420</v>
      </c>
      <c r="K107" s="67">
        <f t="shared" si="26"/>
        <v>1420</v>
      </c>
      <c r="L107" s="68">
        <f t="shared" ref="L107:L116" si="28">K107+I107</f>
        <v>3300</v>
      </c>
      <c r="M107" s="69"/>
      <c r="N107" s="1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1:75" s="39" customFormat="1" ht="15.75">
      <c r="A108" s="53">
        <f>IF(F108&lt;&gt;"",1+MAX($A$2:A107),"")</f>
        <v>90</v>
      </c>
      <c r="B108" s="80"/>
      <c r="C108" s="63" t="s">
        <v>119</v>
      </c>
      <c r="D108" s="64">
        <v>1</v>
      </c>
      <c r="E108" s="65">
        <v>0</v>
      </c>
      <c r="F108" s="64">
        <f t="shared" si="24"/>
        <v>1</v>
      </c>
      <c r="G108" s="66" t="s">
        <v>15</v>
      </c>
      <c r="H108" s="73">
        <v>1880</v>
      </c>
      <c r="I108" s="62">
        <f t="shared" si="25"/>
        <v>1880</v>
      </c>
      <c r="J108" s="60">
        <v>1420</v>
      </c>
      <c r="K108" s="67">
        <f t="shared" si="26"/>
        <v>1420</v>
      </c>
      <c r="L108" s="68">
        <f t="shared" si="28"/>
        <v>3300</v>
      </c>
      <c r="M108" s="69"/>
      <c r="N108" s="1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1:75" s="39" customFormat="1" ht="15.75">
      <c r="A109" s="53">
        <f>IF(F109&lt;&gt;"",1+MAX($A$2:A108),"")</f>
        <v>91</v>
      </c>
      <c r="B109" s="80"/>
      <c r="C109" s="63" t="s">
        <v>120</v>
      </c>
      <c r="D109" s="64">
        <v>1</v>
      </c>
      <c r="E109" s="65">
        <v>0</v>
      </c>
      <c r="F109" s="64">
        <f t="shared" si="24"/>
        <v>1</v>
      </c>
      <c r="G109" s="66" t="s">
        <v>15</v>
      </c>
      <c r="H109" s="73">
        <v>1880</v>
      </c>
      <c r="I109" s="62">
        <f t="shared" si="25"/>
        <v>1880</v>
      </c>
      <c r="J109" s="60">
        <v>1420</v>
      </c>
      <c r="K109" s="67">
        <f t="shared" si="26"/>
        <v>1420</v>
      </c>
      <c r="L109" s="68">
        <f t="shared" si="28"/>
        <v>3300</v>
      </c>
      <c r="M109" s="69"/>
      <c r="N109" s="1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1:75" s="39" customFormat="1" ht="15.75">
      <c r="A110" s="53">
        <f>IF(F110&lt;&gt;"",1+MAX($A$2:A109),"")</f>
        <v>92</v>
      </c>
      <c r="B110" s="80"/>
      <c r="C110" s="63" t="s">
        <v>121</v>
      </c>
      <c r="D110" s="64">
        <v>5</v>
      </c>
      <c r="E110" s="65">
        <v>0</v>
      </c>
      <c r="F110" s="64">
        <f t="shared" si="24"/>
        <v>5</v>
      </c>
      <c r="G110" s="66" t="s">
        <v>15</v>
      </c>
      <c r="H110" s="73">
        <v>1880</v>
      </c>
      <c r="I110" s="62">
        <f t="shared" si="25"/>
        <v>9400</v>
      </c>
      <c r="J110" s="60">
        <v>1420</v>
      </c>
      <c r="K110" s="67">
        <f t="shared" si="26"/>
        <v>7100</v>
      </c>
      <c r="L110" s="68">
        <f t="shared" si="28"/>
        <v>16500</v>
      </c>
      <c r="M110" s="69"/>
      <c r="N110" s="1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1:75" s="39" customFormat="1" ht="15.75">
      <c r="A111" s="53">
        <f>IF(F111&lt;&gt;"",1+MAX($A$2:A110),"")</f>
        <v>93</v>
      </c>
      <c r="B111" s="80"/>
      <c r="C111" s="63" t="s">
        <v>122</v>
      </c>
      <c r="D111" s="64">
        <v>36</v>
      </c>
      <c r="E111" s="65">
        <v>0</v>
      </c>
      <c r="F111" s="64">
        <f t="shared" si="24"/>
        <v>36</v>
      </c>
      <c r="G111" s="66" t="s">
        <v>15</v>
      </c>
      <c r="H111" s="73">
        <v>1880</v>
      </c>
      <c r="I111" s="62">
        <f t="shared" si="25"/>
        <v>67680</v>
      </c>
      <c r="J111" s="60">
        <v>1420</v>
      </c>
      <c r="K111" s="67">
        <f t="shared" si="26"/>
        <v>51120</v>
      </c>
      <c r="L111" s="68">
        <f t="shared" si="28"/>
        <v>118800</v>
      </c>
      <c r="M111" s="69"/>
      <c r="N111" s="1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1:75" s="39" customFormat="1" ht="15.75">
      <c r="A112" s="53">
        <f>IF(F112&lt;&gt;"",1+MAX($A$2:A111),"")</f>
        <v>94</v>
      </c>
      <c r="B112" s="80"/>
      <c r="C112" s="63" t="s">
        <v>123</v>
      </c>
      <c r="D112" s="64">
        <v>5</v>
      </c>
      <c r="E112" s="65">
        <v>0</v>
      </c>
      <c r="F112" s="64">
        <f t="shared" si="24"/>
        <v>5</v>
      </c>
      <c r="G112" s="66" t="s">
        <v>15</v>
      </c>
      <c r="H112" s="73">
        <v>2265</v>
      </c>
      <c r="I112" s="62">
        <f t="shared" si="25"/>
        <v>11325</v>
      </c>
      <c r="J112" s="60">
        <v>1535</v>
      </c>
      <c r="K112" s="67">
        <f t="shared" si="26"/>
        <v>7675</v>
      </c>
      <c r="L112" s="68">
        <f t="shared" si="28"/>
        <v>19000</v>
      </c>
      <c r="M112" s="69"/>
      <c r="N112" s="1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1:75" s="39" customFormat="1" ht="15.75">
      <c r="A113" s="53">
        <f>IF(F113&lt;&gt;"",1+MAX($A$2:A112),"")</f>
        <v>95</v>
      </c>
      <c r="B113" s="80"/>
      <c r="C113" s="63" t="s">
        <v>124</v>
      </c>
      <c r="D113" s="64">
        <v>1</v>
      </c>
      <c r="E113" s="65">
        <v>0</v>
      </c>
      <c r="F113" s="64">
        <f t="shared" si="24"/>
        <v>1</v>
      </c>
      <c r="G113" s="66" t="s">
        <v>15</v>
      </c>
      <c r="H113" s="73">
        <v>2265</v>
      </c>
      <c r="I113" s="62">
        <f t="shared" si="25"/>
        <v>2265</v>
      </c>
      <c r="J113" s="60">
        <v>1535</v>
      </c>
      <c r="K113" s="67">
        <f t="shared" si="26"/>
        <v>1535</v>
      </c>
      <c r="L113" s="68">
        <f t="shared" si="28"/>
        <v>3800</v>
      </c>
      <c r="M113" s="69"/>
      <c r="N113" s="1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1:75" s="39" customFormat="1" ht="15.75">
      <c r="A114" s="53">
        <f>IF(F114&lt;&gt;"",1+MAX($A$2:A113),"")</f>
        <v>96</v>
      </c>
      <c r="B114" s="80"/>
      <c r="C114" s="63" t="s">
        <v>125</v>
      </c>
      <c r="D114" s="64">
        <v>5</v>
      </c>
      <c r="E114" s="65">
        <v>0</v>
      </c>
      <c r="F114" s="64">
        <f t="shared" si="24"/>
        <v>5</v>
      </c>
      <c r="G114" s="66" t="s">
        <v>15</v>
      </c>
      <c r="H114" s="73">
        <v>2265</v>
      </c>
      <c r="I114" s="62">
        <f t="shared" si="25"/>
        <v>11325</v>
      </c>
      <c r="J114" s="60">
        <v>1535</v>
      </c>
      <c r="K114" s="67">
        <f t="shared" si="26"/>
        <v>7675</v>
      </c>
      <c r="L114" s="68">
        <f t="shared" si="28"/>
        <v>19000</v>
      </c>
      <c r="M114" s="69"/>
      <c r="N114" s="1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1:75" s="39" customFormat="1" ht="15.75">
      <c r="A115" s="53">
        <f>IF(F115&lt;&gt;"",1+MAX($A$2:A114),"")</f>
        <v>97</v>
      </c>
      <c r="B115" s="80"/>
      <c r="C115" s="63" t="s">
        <v>126</v>
      </c>
      <c r="D115" s="64">
        <v>1</v>
      </c>
      <c r="E115" s="65">
        <v>0</v>
      </c>
      <c r="F115" s="64">
        <f t="shared" si="24"/>
        <v>1</v>
      </c>
      <c r="G115" s="66" t="s">
        <v>15</v>
      </c>
      <c r="H115" s="73">
        <v>1880</v>
      </c>
      <c r="I115" s="62">
        <f t="shared" si="25"/>
        <v>1880</v>
      </c>
      <c r="J115" s="60">
        <v>1420</v>
      </c>
      <c r="K115" s="67">
        <f t="shared" si="26"/>
        <v>1420</v>
      </c>
      <c r="L115" s="68">
        <f t="shared" si="28"/>
        <v>3300</v>
      </c>
      <c r="M115" s="69"/>
      <c r="N115" s="1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1:75" s="39" customFormat="1" ht="15.75">
      <c r="A116" s="53">
        <f>IF(F116&lt;&gt;"",1+MAX($A$2:A115),"")</f>
        <v>98</v>
      </c>
      <c r="B116" s="80"/>
      <c r="C116" s="63" t="s">
        <v>127</v>
      </c>
      <c r="D116" s="64">
        <v>1</v>
      </c>
      <c r="E116" s="65">
        <v>0</v>
      </c>
      <c r="F116" s="64">
        <f t="shared" si="24"/>
        <v>1</v>
      </c>
      <c r="G116" s="66" t="s">
        <v>15</v>
      </c>
      <c r="H116" s="73">
        <v>2986</v>
      </c>
      <c r="I116" s="62">
        <f t="shared" si="25"/>
        <v>2986</v>
      </c>
      <c r="J116" s="60">
        <v>1960</v>
      </c>
      <c r="K116" s="67">
        <f t="shared" si="26"/>
        <v>1960</v>
      </c>
      <c r="L116" s="68">
        <f t="shared" si="28"/>
        <v>4946</v>
      </c>
      <c r="M116" s="69"/>
      <c r="N116" s="1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1:75" s="39" customFormat="1" ht="15.75">
      <c r="A117" s="53" t="str">
        <f>IF(F117&lt;&gt;"",1+MAX($A$2:A116),"")</f>
        <v/>
      </c>
      <c r="B117" s="80"/>
      <c r="C117" s="52" t="s">
        <v>128</v>
      </c>
      <c r="D117" s="64"/>
      <c r="E117" s="65"/>
      <c r="F117" s="64"/>
      <c r="G117" s="66"/>
      <c r="H117" s="61"/>
      <c r="I117" s="62"/>
      <c r="J117" s="60"/>
      <c r="K117" s="67"/>
      <c r="L117" s="68"/>
      <c r="M117" s="69"/>
      <c r="N117" s="1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1:75" s="39" customFormat="1" ht="15.75">
      <c r="A118" s="53">
        <f>IF(F118&lt;&gt;"",1+MAX($A$2:A117),"")</f>
        <v>99</v>
      </c>
      <c r="B118" s="80"/>
      <c r="C118" s="63" t="s">
        <v>129</v>
      </c>
      <c r="D118" s="64">
        <f>28+5+36</f>
        <v>69</v>
      </c>
      <c r="E118" s="65">
        <v>0</v>
      </c>
      <c r="F118" s="64">
        <f t="shared" ref="F118:F134" si="29">(1+E118)*D118</f>
        <v>69</v>
      </c>
      <c r="G118" s="66" t="s">
        <v>15</v>
      </c>
      <c r="H118" s="73">
        <v>175</v>
      </c>
      <c r="I118" s="62">
        <f t="shared" ref="I118:I134" si="30">H118*F118</f>
        <v>12075</v>
      </c>
      <c r="J118" s="60">
        <v>130</v>
      </c>
      <c r="K118" s="67">
        <f t="shared" ref="K118:K134" si="31">J118*F118</f>
        <v>8970</v>
      </c>
      <c r="L118" s="68">
        <f>K118+I118</f>
        <v>21045</v>
      </c>
      <c r="M118" s="69"/>
      <c r="N118" s="1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1:75" s="39" customFormat="1" ht="15.75">
      <c r="A119" s="53">
        <f>IF(F119&lt;&gt;"",1+MAX($A$2:A118),"")</f>
        <v>100</v>
      </c>
      <c r="B119" s="80"/>
      <c r="C119" s="63" t="s">
        <v>130</v>
      </c>
      <c r="D119" s="64">
        <f>23+5</f>
        <v>28</v>
      </c>
      <c r="E119" s="65">
        <v>0</v>
      </c>
      <c r="F119" s="64">
        <f t="shared" si="29"/>
        <v>28</v>
      </c>
      <c r="G119" s="66" t="s">
        <v>15</v>
      </c>
      <c r="H119" s="73">
        <v>175</v>
      </c>
      <c r="I119" s="62">
        <f t="shared" si="30"/>
        <v>4900</v>
      </c>
      <c r="J119" s="60">
        <v>130</v>
      </c>
      <c r="K119" s="67">
        <f t="shared" si="31"/>
        <v>3640</v>
      </c>
      <c r="L119" s="68">
        <f t="shared" ref="L119:L127" si="32">K119+I119</f>
        <v>8540</v>
      </c>
      <c r="M119" s="69"/>
      <c r="N119" s="1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1:75" s="39" customFormat="1" ht="15.75">
      <c r="A120" s="53">
        <f>IF(F120&lt;&gt;"",1+MAX($A$2:A119),"")</f>
        <v>101</v>
      </c>
      <c r="B120" s="80"/>
      <c r="C120" s="63" t="s">
        <v>131</v>
      </c>
      <c r="D120" s="64">
        <v>6</v>
      </c>
      <c r="E120" s="65">
        <v>0</v>
      </c>
      <c r="F120" s="64">
        <f t="shared" si="29"/>
        <v>6</v>
      </c>
      <c r="G120" s="66" t="s">
        <v>15</v>
      </c>
      <c r="H120" s="73">
        <v>194</v>
      </c>
      <c r="I120" s="62">
        <f t="shared" si="30"/>
        <v>1164</v>
      </c>
      <c r="J120" s="60">
        <v>144</v>
      </c>
      <c r="K120" s="67">
        <f t="shared" si="31"/>
        <v>864</v>
      </c>
      <c r="L120" s="68">
        <f t="shared" si="32"/>
        <v>2028</v>
      </c>
      <c r="M120" s="69"/>
      <c r="N120" s="1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1:75" s="39" customFormat="1" ht="15.75">
      <c r="A121" s="53">
        <f>IF(F121&lt;&gt;"",1+MAX($A$2:A120),"")</f>
        <v>102</v>
      </c>
      <c r="B121" s="80"/>
      <c r="C121" s="63" t="s">
        <v>132</v>
      </c>
      <c r="D121" s="64">
        <f>151+36</f>
        <v>187</v>
      </c>
      <c r="E121" s="65">
        <v>0</v>
      </c>
      <c r="F121" s="64">
        <f t="shared" si="29"/>
        <v>187</v>
      </c>
      <c r="G121" s="66" t="s">
        <v>15</v>
      </c>
      <c r="H121" s="73">
        <v>152</v>
      </c>
      <c r="I121" s="62">
        <f t="shared" si="30"/>
        <v>28424</v>
      </c>
      <c r="J121" s="60">
        <v>130</v>
      </c>
      <c r="K121" s="67">
        <f t="shared" si="31"/>
        <v>24310</v>
      </c>
      <c r="L121" s="68">
        <f t="shared" si="32"/>
        <v>52734</v>
      </c>
      <c r="M121" s="69"/>
      <c r="N121" s="1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1:75" s="39" customFormat="1" ht="15.75">
      <c r="A122" s="53">
        <f>IF(F122&lt;&gt;"",1+MAX($A$2:A121),"")</f>
        <v>103</v>
      </c>
      <c r="B122" s="80"/>
      <c r="C122" s="63" t="s">
        <v>133</v>
      </c>
      <c r="D122" s="64">
        <f>38+9+9</f>
        <v>56</v>
      </c>
      <c r="E122" s="65">
        <v>0</v>
      </c>
      <c r="F122" s="64">
        <f t="shared" si="29"/>
        <v>56</v>
      </c>
      <c r="G122" s="66" t="s">
        <v>15</v>
      </c>
      <c r="H122" s="73">
        <v>194</v>
      </c>
      <c r="I122" s="62">
        <f t="shared" si="30"/>
        <v>10864</v>
      </c>
      <c r="J122" s="60">
        <v>144</v>
      </c>
      <c r="K122" s="67">
        <f t="shared" si="31"/>
        <v>8064</v>
      </c>
      <c r="L122" s="68">
        <f t="shared" si="32"/>
        <v>18928</v>
      </c>
      <c r="M122" s="69"/>
      <c r="N122" s="1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1:75" s="39" customFormat="1" ht="15.75">
      <c r="A123" s="53">
        <f>IF(F123&lt;&gt;"",1+MAX($A$2:A122),"")</f>
        <v>104</v>
      </c>
      <c r="B123" s="80"/>
      <c r="C123" s="63" t="s">
        <v>134</v>
      </c>
      <c r="D123" s="64">
        <v>1</v>
      </c>
      <c r="E123" s="65">
        <v>0</v>
      </c>
      <c r="F123" s="64">
        <f t="shared" si="29"/>
        <v>1</v>
      </c>
      <c r="G123" s="66" t="s">
        <v>15</v>
      </c>
      <c r="H123" s="73">
        <v>222</v>
      </c>
      <c r="I123" s="62">
        <f t="shared" si="30"/>
        <v>222</v>
      </c>
      <c r="J123" s="60">
        <v>152</v>
      </c>
      <c r="K123" s="67">
        <f t="shared" si="31"/>
        <v>152</v>
      </c>
      <c r="L123" s="68">
        <f t="shared" si="32"/>
        <v>374</v>
      </c>
      <c r="M123" s="69"/>
      <c r="N123" s="1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1:75" s="39" customFormat="1" ht="15.75">
      <c r="A124" s="53">
        <f>IF(F124&lt;&gt;"",1+MAX($A$2:A123),"")</f>
        <v>105</v>
      </c>
      <c r="B124" s="80"/>
      <c r="C124" s="63" t="s">
        <v>135</v>
      </c>
      <c r="D124" s="64">
        <f>5+1+1</f>
        <v>7</v>
      </c>
      <c r="E124" s="65">
        <v>0</v>
      </c>
      <c r="F124" s="64">
        <f t="shared" si="29"/>
        <v>7</v>
      </c>
      <c r="G124" s="66" t="s">
        <v>15</v>
      </c>
      <c r="H124" s="73">
        <v>180</v>
      </c>
      <c r="I124" s="62">
        <f t="shared" si="30"/>
        <v>1260</v>
      </c>
      <c r="J124" s="60">
        <v>145</v>
      </c>
      <c r="K124" s="67">
        <f t="shared" si="31"/>
        <v>1015</v>
      </c>
      <c r="L124" s="68">
        <f t="shared" si="32"/>
        <v>2275</v>
      </c>
      <c r="M124" s="69"/>
      <c r="N124" s="1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1:75" s="39" customFormat="1" ht="15.75">
      <c r="A125" s="53">
        <f>IF(F125&lt;&gt;"",1+MAX($A$2:A124),"")</f>
        <v>106</v>
      </c>
      <c r="B125" s="80"/>
      <c r="C125" s="63" t="s">
        <v>136</v>
      </c>
      <c r="D125" s="64">
        <v>2</v>
      </c>
      <c r="E125" s="65">
        <v>0</v>
      </c>
      <c r="F125" s="64">
        <f t="shared" si="29"/>
        <v>2</v>
      </c>
      <c r="G125" s="66" t="s">
        <v>15</v>
      </c>
      <c r="H125" s="73">
        <v>190</v>
      </c>
      <c r="I125" s="62">
        <f t="shared" si="30"/>
        <v>380</v>
      </c>
      <c r="J125" s="60">
        <v>142</v>
      </c>
      <c r="K125" s="67">
        <f t="shared" si="31"/>
        <v>284</v>
      </c>
      <c r="L125" s="68">
        <f t="shared" si="32"/>
        <v>664</v>
      </c>
      <c r="M125" s="69"/>
      <c r="N125" s="1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1:75" s="39" customFormat="1" ht="15.75">
      <c r="A126" s="53">
        <f>IF(F126&lt;&gt;"",1+MAX($A$2:A125),"")</f>
        <v>107</v>
      </c>
      <c r="B126" s="80"/>
      <c r="C126" s="63" t="s">
        <v>137</v>
      </c>
      <c r="D126" s="64">
        <v>13</v>
      </c>
      <c r="E126" s="65">
        <v>0</v>
      </c>
      <c r="F126" s="64">
        <f t="shared" si="29"/>
        <v>13</v>
      </c>
      <c r="G126" s="66" t="s">
        <v>15</v>
      </c>
      <c r="H126" s="73">
        <v>152</v>
      </c>
      <c r="I126" s="62">
        <f t="shared" si="30"/>
        <v>1976</v>
      </c>
      <c r="J126" s="60">
        <v>130</v>
      </c>
      <c r="K126" s="67">
        <f t="shared" si="31"/>
        <v>1690</v>
      </c>
      <c r="L126" s="68">
        <f t="shared" si="32"/>
        <v>3666</v>
      </c>
      <c r="M126" s="69"/>
      <c r="N126" s="1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1:75" s="39" customFormat="1" ht="15.75">
      <c r="A127" s="53">
        <f>IF(F127&lt;&gt;"",1+MAX($A$2:A126),"")</f>
        <v>108</v>
      </c>
      <c r="B127" s="80"/>
      <c r="C127" s="63" t="s">
        <v>138</v>
      </c>
      <c r="D127" s="64">
        <f>10+2+2</f>
        <v>14</v>
      </c>
      <c r="E127" s="65">
        <v>0</v>
      </c>
      <c r="F127" s="64">
        <f t="shared" si="29"/>
        <v>14</v>
      </c>
      <c r="G127" s="66" t="s">
        <v>15</v>
      </c>
      <c r="H127" s="73">
        <v>194</v>
      </c>
      <c r="I127" s="62">
        <f t="shared" si="30"/>
        <v>2716</v>
      </c>
      <c r="J127" s="60">
        <v>144</v>
      </c>
      <c r="K127" s="67">
        <f t="shared" si="31"/>
        <v>2016</v>
      </c>
      <c r="L127" s="68">
        <f t="shared" si="32"/>
        <v>4732</v>
      </c>
      <c r="M127" s="69"/>
      <c r="N127" s="1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1:75" s="39" customFormat="1" ht="15.75">
      <c r="A128" s="53">
        <f>IF(F128&lt;&gt;"",1+MAX($A$2:A127),"")</f>
        <v>109</v>
      </c>
      <c r="B128" s="80"/>
      <c r="C128" s="63" t="s">
        <v>139</v>
      </c>
      <c r="D128" s="64">
        <v>3</v>
      </c>
      <c r="E128" s="65">
        <v>0</v>
      </c>
      <c r="F128" s="64">
        <f t="shared" si="29"/>
        <v>3</v>
      </c>
      <c r="G128" s="66" t="s">
        <v>15</v>
      </c>
      <c r="H128" s="73">
        <v>190</v>
      </c>
      <c r="I128" s="62">
        <f t="shared" si="30"/>
        <v>570</v>
      </c>
      <c r="J128" s="60">
        <v>142</v>
      </c>
      <c r="K128" s="67">
        <f t="shared" si="31"/>
        <v>426</v>
      </c>
      <c r="L128" s="68">
        <f>K128+I128</f>
        <v>996</v>
      </c>
      <c r="M128" s="69"/>
      <c r="N128" s="1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1:75" s="39" customFormat="1" ht="15.75">
      <c r="A129" s="53">
        <f>IF(F129&lt;&gt;"",1+MAX($A$2:A128),"")</f>
        <v>110</v>
      </c>
      <c r="B129" s="80"/>
      <c r="C129" s="63" t="s">
        <v>140</v>
      </c>
      <c r="D129" s="64">
        <f>15+2+2</f>
        <v>19</v>
      </c>
      <c r="E129" s="65">
        <v>0</v>
      </c>
      <c r="F129" s="64">
        <f t="shared" si="29"/>
        <v>19</v>
      </c>
      <c r="G129" s="66" t="s">
        <v>15</v>
      </c>
      <c r="H129" s="73">
        <v>160</v>
      </c>
      <c r="I129" s="62">
        <f t="shared" si="30"/>
        <v>3040</v>
      </c>
      <c r="J129" s="60">
        <v>134</v>
      </c>
      <c r="K129" s="67">
        <f t="shared" si="31"/>
        <v>2546</v>
      </c>
      <c r="L129" s="68">
        <f t="shared" ref="L129:L134" si="33">K129+I129</f>
        <v>5586</v>
      </c>
      <c r="M129" s="69"/>
      <c r="N129" s="1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1:75" s="39" customFormat="1" ht="15.75">
      <c r="A130" s="53">
        <f>IF(F130&lt;&gt;"",1+MAX($A$2:A129),"")</f>
        <v>111</v>
      </c>
      <c r="B130" s="80"/>
      <c r="C130" s="63" t="s">
        <v>141</v>
      </c>
      <c r="D130" s="64">
        <f>68+18+18</f>
        <v>104</v>
      </c>
      <c r="E130" s="65">
        <v>0</v>
      </c>
      <c r="F130" s="64">
        <f t="shared" si="29"/>
        <v>104</v>
      </c>
      <c r="G130" s="66" t="s">
        <v>15</v>
      </c>
      <c r="H130" s="73">
        <v>180</v>
      </c>
      <c r="I130" s="62">
        <f t="shared" si="30"/>
        <v>18720</v>
      </c>
      <c r="J130" s="60">
        <v>145</v>
      </c>
      <c r="K130" s="67">
        <f t="shared" si="31"/>
        <v>15080</v>
      </c>
      <c r="L130" s="68">
        <f t="shared" si="33"/>
        <v>33800</v>
      </c>
      <c r="M130" s="69"/>
      <c r="N130" s="1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1:75" s="39" customFormat="1" ht="15.75">
      <c r="A131" s="53">
        <f>IF(F131&lt;&gt;"",1+MAX($A$2:A130),"")</f>
        <v>112</v>
      </c>
      <c r="B131" s="80"/>
      <c r="C131" s="63" t="s">
        <v>142</v>
      </c>
      <c r="D131" s="64">
        <f>36+9+9</f>
        <v>54</v>
      </c>
      <c r="E131" s="65">
        <v>0</v>
      </c>
      <c r="F131" s="64">
        <f t="shared" si="29"/>
        <v>54</v>
      </c>
      <c r="G131" s="66" t="s">
        <v>15</v>
      </c>
      <c r="H131" s="73">
        <v>194</v>
      </c>
      <c r="I131" s="62">
        <f t="shared" si="30"/>
        <v>10476</v>
      </c>
      <c r="J131" s="60">
        <v>144</v>
      </c>
      <c r="K131" s="67">
        <f t="shared" si="31"/>
        <v>7776</v>
      </c>
      <c r="L131" s="68">
        <f t="shared" si="33"/>
        <v>18252</v>
      </c>
      <c r="M131" s="69"/>
      <c r="N131" s="1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1:75" s="39" customFormat="1" ht="15.75">
      <c r="A132" s="53">
        <f>IF(F132&lt;&gt;"",1+MAX($A$2:A131),"")</f>
        <v>113</v>
      </c>
      <c r="B132" s="80"/>
      <c r="C132" s="63" t="s">
        <v>143</v>
      </c>
      <c r="D132" s="64">
        <v>3</v>
      </c>
      <c r="E132" s="65">
        <v>0</v>
      </c>
      <c r="F132" s="64">
        <f t="shared" si="29"/>
        <v>3</v>
      </c>
      <c r="G132" s="66" t="s">
        <v>15</v>
      </c>
      <c r="H132" s="73">
        <v>194</v>
      </c>
      <c r="I132" s="62">
        <f t="shared" si="30"/>
        <v>582</v>
      </c>
      <c r="J132" s="60">
        <v>144</v>
      </c>
      <c r="K132" s="67">
        <f t="shared" si="31"/>
        <v>432</v>
      </c>
      <c r="L132" s="68">
        <f t="shared" si="33"/>
        <v>1014</v>
      </c>
      <c r="M132" s="69"/>
      <c r="N132" s="1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1:75" s="39" customFormat="1" ht="15.75">
      <c r="A133" s="53">
        <f>IF(F133&lt;&gt;"",1+MAX($A$2:A132),"")</f>
        <v>114</v>
      </c>
      <c r="B133" s="80"/>
      <c r="C133" s="63" t="s">
        <v>144</v>
      </c>
      <c r="D133" s="64">
        <v>21</v>
      </c>
      <c r="E133" s="65">
        <v>0</v>
      </c>
      <c r="F133" s="64">
        <f t="shared" si="29"/>
        <v>21</v>
      </c>
      <c r="G133" s="66" t="s">
        <v>15</v>
      </c>
      <c r="H133" s="73">
        <v>194</v>
      </c>
      <c r="I133" s="62">
        <f t="shared" si="30"/>
        <v>4074</v>
      </c>
      <c r="J133" s="60">
        <v>144</v>
      </c>
      <c r="K133" s="67">
        <f t="shared" si="31"/>
        <v>3024</v>
      </c>
      <c r="L133" s="68">
        <f t="shared" si="33"/>
        <v>7098</v>
      </c>
      <c r="M133" s="69"/>
      <c r="N133" s="1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1:75" s="39" customFormat="1" ht="15.75">
      <c r="A134" s="53">
        <f>IF(F134&lt;&gt;"",1+MAX($A$2:A133),"")</f>
        <v>115</v>
      </c>
      <c r="B134" s="80"/>
      <c r="C134" s="63" t="s">
        <v>145</v>
      </c>
      <c r="D134" s="64">
        <v>4</v>
      </c>
      <c r="E134" s="65">
        <v>0</v>
      </c>
      <c r="F134" s="64">
        <f t="shared" si="29"/>
        <v>4</v>
      </c>
      <c r="G134" s="66" t="s">
        <v>15</v>
      </c>
      <c r="H134" s="73">
        <v>194</v>
      </c>
      <c r="I134" s="62">
        <f t="shared" si="30"/>
        <v>776</v>
      </c>
      <c r="J134" s="60">
        <v>144</v>
      </c>
      <c r="K134" s="67">
        <f t="shared" si="31"/>
        <v>576</v>
      </c>
      <c r="L134" s="68">
        <f t="shared" si="33"/>
        <v>1352</v>
      </c>
      <c r="M134" s="69"/>
      <c r="N134" s="1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1:75" s="39" customFormat="1" ht="15.75">
      <c r="A135" s="53" t="str">
        <f>IF(F135&lt;&gt;"",1+MAX($A$2:A134),"")</f>
        <v/>
      </c>
      <c r="B135" s="80"/>
      <c r="C135" s="52" t="s">
        <v>146</v>
      </c>
      <c r="D135" s="64"/>
      <c r="E135" s="65"/>
      <c r="F135" s="64"/>
      <c r="G135" s="66"/>
      <c r="H135" s="61"/>
      <c r="I135" s="62"/>
      <c r="J135" s="60"/>
      <c r="K135" s="67"/>
      <c r="L135" s="68"/>
      <c r="M135" s="69"/>
      <c r="N135" s="1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1:75" s="39" customFormat="1" ht="15.75">
      <c r="A136" s="53">
        <f>IF(F136&lt;&gt;"",1+MAX($A$2:A135),"")</f>
        <v>116</v>
      </c>
      <c r="B136" s="80"/>
      <c r="C136" s="63" t="s">
        <v>147</v>
      </c>
      <c r="D136" s="64">
        <f>44+10+10</f>
        <v>64</v>
      </c>
      <c r="E136" s="65">
        <v>0</v>
      </c>
      <c r="F136" s="64">
        <f t="shared" ref="F136:F139" si="34">(1+E136)*D136</f>
        <v>64</v>
      </c>
      <c r="G136" s="66" t="s">
        <v>15</v>
      </c>
      <c r="H136" s="61">
        <v>66</v>
      </c>
      <c r="I136" s="62">
        <f t="shared" ref="I136:I139" si="35">H136*F136</f>
        <v>4224</v>
      </c>
      <c r="J136" s="60">
        <v>90</v>
      </c>
      <c r="K136" s="67">
        <f t="shared" ref="K136:K139" si="36">J136*F136</f>
        <v>5760</v>
      </c>
      <c r="L136" s="68">
        <f>K136+I136</f>
        <v>9984</v>
      </c>
      <c r="M136" s="69"/>
      <c r="N136" s="1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1:75" s="39" customFormat="1" ht="15.75">
      <c r="A137" s="53">
        <f>IF(F137&lt;&gt;"",1+MAX($A$2:A136),"")</f>
        <v>117</v>
      </c>
      <c r="B137" s="80"/>
      <c r="C137" s="63" t="s">
        <v>148</v>
      </c>
      <c r="D137" s="64">
        <f>44+3+7+2+7</f>
        <v>63</v>
      </c>
      <c r="E137" s="65">
        <v>0</v>
      </c>
      <c r="F137" s="64">
        <f t="shared" si="34"/>
        <v>63</v>
      </c>
      <c r="G137" s="66" t="s">
        <v>15</v>
      </c>
      <c r="H137" s="61">
        <v>15</v>
      </c>
      <c r="I137" s="62">
        <f t="shared" si="35"/>
        <v>945</v>
      </c>
      <c r="J137" s="60">
        <v>56</v>
      </c>
      <c r="K137" s="67">
        <f t="shared" si="36"/>
        <v>3528</v>
      </c>
      <c r="L137" s="68">
        <f t="shared" ref="L137:L139" si="37">K137+I137</f>
        <v>4473</v>
      </c>
      <c r="M137" s="69"/>
      <c r="N137" s="1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1:75" s="39" customFormat="1" ht="15.75">
      <c r="A138" s="53">
        <f>IF(F138&lt;&gt;"",1+MAX($A$2:A137),"")</f>
        <v>118</v>
      </c>
      <c r="B138" s="80"/>
      <c r="C138" s="63" t="s">
        <v>149</v>
      </c>
      <c r="D138" s="64">
        <f>43+7+7</f>
        <v>57</v>
      </c>
      <c r="E138" s="65">
        <v>0</v>
      </c>
      <c r="F138" s="64">
        <f t="shared" si="34"/>
        <v>57</v>
      </c>
      <c r="G138" s="66" t="s">
        <v>15</v>
      </c>
      <c r="H138" s="61">
        <v>66</v>
      </c>
      <c r="I138" s="62">
        <f t="shared" si="35"/>
        <v>3762</v>
      </c>
      <c r="J138" s="60">
        <v>90</v>
      </c>
      <c r="K138" s="67">
        <f t="shared" si="36"/>
        <v>5130</v>
      </c>
      <c r="L138" s="68">
        <f t="shared" si="37"/>
        <v>8892</v>
      </c>
      <c r="M138" s="69"/>
      <c r="N138" s="1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1:75" s="39" customFormat="1" ht="15.75">
      <c r="A139" s="53">
        <f>IF(F139&lt;&gt;"",1+MAX($A$2:A138),"")</f>
        <v>119</v>
      </c>
      <c r="B139" s="80"/>
      <c r="C139" s="63" t="s">
        <v>150</v>
      </c>
      <c r="D139" s="64">
        <f>102+17+9+17+9</f>
        <v>154</v>
      </c>
      <c r="E139" s="65">
        <v>0</v>
      </c>
      <c r="F139" s="64">
        <f t="shared" si="34"/>
        <v>154</v>
      </c>
      <c r="G139" s="66" t="s">
        <v>15</v>
      </c>
      <c r="H139" s="61">
        <v>18</v>
      </c>
      <c r="I139" s="62">
        <f t="shared" si="35"/>
        <v>2772</v>
      </c>
      <c r="J139" s="60">
        <v>54</v>
      </c>
      <c r="K139" s="67">
        <f t="shared" si="36"/>
        <v>8316</v>
      </c>
      <c r="L139" s="68">
        <f t="shared" si="37"/>
        <v>11088</v>
      </c>
      <c r="M139" s="69"/>
      <c r="N139" s="1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1:75" s="39" customFormat="1" ht="15.75">
      <c r="A140" s="53" t="str">
        <f>IF(F140&lt;&gt;"",1+MAX($A$2:A139),"")</f>
        <v/>
      </c>
      <c r="B140" s="80"/>
      <c r="C140" s="52" t="s">
        <v>93</v>
      </c>
      <c r="D140" s="64"/>
      <c r="E140" s="65"/>
      <c r="F140" s="64"/>
      <c r="G140" s="66"/>
      <c r="H140" s="61"/>
      <c r="I140" s="62"/>
      <c r="J140" s="60"/>
      <c r="K140" s="67"/>
      <c r="L140" s="68"/>
      <c r="M140" s="69"/>
      <c r="N140" s="1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1:75" s="39" customFormat="1" ht="15.75">
      <c r="A141" s="53">
        <f>IF(F141&lt;&gt;"",1+MAX($A$2:A140),"")</f>
        <v>120</v>
      </c>
      <c r="B141" s="80"/>
      <c r="C141" s="63" t="s">
        <v>151</v>
      </c>
      <c r="D141" s="64">
        <f>63+15+14</f>
        <v>92</v>
      </c>
      <c r="E141" s="65">
        <v>0</v>
      </c>
      <c r="F141" s="64">
        <f t="shared" ref="F141:F144" si="38">(1+E141)*D141</f>
        <v>92</v>
      </c>
      <c r="G141" s="66" t="s">
        <v>15</v>
      </c>
      <c r="H141" s="61">
        <v>75</v>
      </c>
      <c r="I141" s="62">
        <f t="shared" ref="I141:I144" si="39">H141*F141</f>
        <v>6900</v>
      </c>
      <c r="J141" s="60">
        <v>65</v>
      </c>
      <c r="K141" s="67">
        <f t="shared" ref="K141:K144" si="40">J141*F141</f>
        <v>5980</v>
      </c>
      <c r="L141" s="68">
        <f>K141+I141</f>
        <v>12880</v>
      </c>
      <c r="M141" s="69"/>
      <c r="N141" s="1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1:75" s="39" customFormat="1" ht="15.75">
      <c r="A142" s="53">
        <f>IF(F142&lt;&gt;"",1+MAX($A$2:A141),"")</f>
        <v>121</v>
      </c>
      <c r="B142" s="80"/>
      <c r="C142" s="63" t="s">
        <v>152</v>
      </c>
      <c r="D142" s="64">
        <f>78+18+19</f>
        <v>115</v>
      </c>
      <c r="E142" s="65">
        <v>0</v>
      </c>
      <c r="F142" s="64">
        <f t="shared" si="38"/>
        <v>115</v>
      </c>
      <c r="G142" s="66" t="s">
        <v>15</v>
      </c>
      <c r="H142" s="61">
        <v>75</v>
      </c>
      <c r="I142" s="62">
        <f t="shared" si="39"/>
        <v>8625</v>
      </c>
      <c r="J142" s="60">
        <v>65</v>
      </c>
      <c r="K142" s="67">
        <f t="shared" si="40"/>
        <v>7475</v>
      </c>
      <c r="L142" s="68">
        <f>K142+I142</f>
        <v>16100</v>
      </c>
      <c r="M142" s="69"/>
      <c r="N142" s="1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1:75" s="39" customFormat="1" ht="15.75">
      <c r="A143" s="53">
        <f>IF(F143&lt;&gt;"",1+MAX($A$2:A142),"")</f>
        <v>122</v>
      </c>
      <c r="B143" s="80"/>
      <c r="C143" s="63" t="s">
        <v>153</v>
      </c>
      <c r="D143" s="64">
        <f>68+18+18</f>
        <v>104</v>
      </c>
      <c r="E143" s="65">
        <v>0</v>
      </c>
      <c r="F143" s="64">
        <f t="shared" si="38"/>
        <v>104</v>
      </c>
      <c r="G143" s="66" t="s">
        <v>15</v>
      </c>
      <c r="H143" s="61">
        <v>140</v>
      </c>
      <c r="I143" s="62">
        <f t="shared" si="39"/>
        <v>14560</v>
      </c>
      <c r="J143" s="60">
        <v>80</v>
      </c>
      <c r="K143" s="67">
        <f t="shared" si="40"/>
        <v>8320</v>
      </c>
      <c r="L143" s="68">
        <f>K143+I143</f>
        <v>22880</v>
      </c>
      <c r="M143" s="69"/>
      <c r="N143" s="1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1:75" s="39" customFormat="1" ht="15.75">
      <c r="A144" s="53">
        <f>IF(F144&lt;&gt;"",1+MAX($A$2:A143),"")</f>
        <v>123</v>
      </c>
      <c r="B144" s="80"/>
      <c r="C144" s="63" t="s">
        <v>154</v>
      </c>
      <c r="D144" s="64">
        <v>9</v>
      </c>
      <c r="E144" s="65">
        <v>0</v>
      </c>
      <c r="F144" s="64">
        <f t="shared" si="38"/>
        <v>9</v>
      </c>
      <c r="G144" s="66" t="s">
        <v>15</v>
      </c>
      <c r="H144" s="61">
        <v>100</v>
      </c>
      <c r="I144" s="62">
        <f t="shared" si="39"/>
        <v>900</v>
      </c>
      <c r="J144" s="60">
        <v>78</v>
      </c>
      <c r="K144" s="67">
        <f t="shared" si="40"/>
        <v>702</v>
      </c>
      <c r="L144" s="68">
        <f>K144+I144</f>
        <v>1602</v>
      </c>
      <c r="M144" s="69"/>
      <c r="N144" s="1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1:84" s="39" customFormat="1" ht="15.75">
      <c r="A145" s="31"/>
      <c r="B145" s="32"/>
      <c r="C145" s="33"/>
      <c r="D145" s="34"/>
      <c r="E145" s="35"/>
      <c r="F145" s="34"/>
      <c r="G145" s="36"/>
      <c r="H145" s="26"/>
      <c r="I145" s="37"/>
      <c r="J145" s="38"/>
      <c r="K145" s="27"/>
      <c r="L145" s="28"/>
      <c r="M145" s="29"/>
      <c r="N145" s="30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1:84" s="39" customFormat="1" ht="16.5" thickBot="1">
      <c r="A146" s="1"/>
      <c r="B146" s="1"/>
      <c r="C146" s="1"/>
      <c r="D146" s="1"/>
      <c r="E146" s="1"/>
      <c r="F146" s="1"/>
      <c r="G146" s="1"/>
      <c r="H146" s="17"/>
      <c r="I146" s="1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1:84" s="40" customFormat="1" ht="16.5" thickBot="1">
      <c r="A147" s="54" t="s">
        <v>16</v>
      </c>
      <c r="B147" s="55"/>
      <c r="C147" s="56"/>
      <c r="D147" s="56"/>
      <c r="E147" s="56"/>
      <c r="F147" s="56"/>
      <c r="G147" s="56"/>
      <c r="H147" s="56"/>
      <c r="I147" s="56"/>
      <c r="J147" s="57"/>
      <c r="K147" s="57"/>
      <c r="L147" s="57"/>
      <c r="M147" s="57"/>
      <c r="N147" s="76">
        <f>SUM(N7:N145)</f>
        <v>1040657.316928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39"/>
      <c r="BY147" s="39"/>
      <c r="BZ147" s="39"/>
      <c r="CA147" s="39"/>
      <c r="CB147" s="39"/>
      <c r="CC147" s="39"/>
      <c r="CD147" s="39"/>
      <c r="CE147" s="39"/>
      <c r="CF147" s="39"/>
    </row>
    <row r="148" spans="1:84" s="40" customFormat="1" ht="16.5" thickBot="1">
      <c r="A148" s="54" t="s">
        <v>24</v>
      </c>
      <c r="B148" s="55"/>
      <c r="C148" s="56"/>
      <c r="D148" s="57">
        <v>0.05</v>
      </c>
      <c r="E148" s="56"/>
      <c r="F148" s="56"/>
      <c r="G148" s="57"/>
      <c r="H148" s="57"/>
      <c r="I148" s="57"/>
      <c r="J148" s="59"/>
      <c r="K148" s="57"/>
      <c r="L148" s="57"/>
      <c r="M148" s="57"/>
      <c r="N148" s="58">
        <f>N147*D148</f>
        <v>52032.865846400004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39"/>
      <c r="BY148" s="39"/>
      <c r="BZ148" s="39"/>
      <c r="CA148" s="39"/>
      <c r="CB148" s="39"/>
      <c r="CC148" s="39"/>
      <c r="CD148" s="39"/>
      <c r="CE148" s="39"/>
      <c r="CF148" s="39"/>
    </row>
    <row r="149" spans="1:84" s="40" customFormat="1" ht="16.5" thickBot="1">
      <c r="A149" s="54" t="s">
        <v>17</v>
      </c>
      <c r="B149" s="55"/>
      <c r="C149" s="56"/>
      <c r="D149" s="57">
        <v>0.05</v>
      </c>
      <c r="E149" s="56"/>
      <c r="F149" s="56"/>
      <c r="G149" s="57"/>
      <c r="H149" s="57"/>
      <c r="I149" s="57"/>
      <c r="J149" s="59"/>
      <c r="K149" s="57"/>
      <c r="L149" s="57"/>
      <c r="M149" s="57"/>
      <c r="N149" s="58">
        <f>N147*D149</f>
        <v>52032.865846400004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39"/>
      <c r="BY149" s="39"/>
      <c r="BZ149" s="39"/>
      <c r="CA149" s="39"/>
      <c r="CB149" s="39"/>
      <c r="CC149" s="39"/>
      <c r="CD149" s="39"/>
      <c r="CE149" s="39"/>
      <c r="CF149" s="39"/>
    </row>
    <row r="150" spans="1:84" s="40" customFormat="1" ht="16.5" thickBot="1">
      <c r="A150" s="54" t="s">
        <v>18</v>
      </c>
      <c r="B150" s="55"/>
      <c r="C150" s="56"/>
      <c r="D150" s="57">
        <v>0</v>
      </c>
      <c r="E150" s="56"/>
      <c r="F150" s="56"/>
      <c r="G150" s="57"/>
      <c r="H150" s="57"/>
      <c r="I150" s="57"/>
      <c r="J150" s="59"/>
      <c r="K150" s="57"/>
      <c r="L150" s="57"/>
      <c r="M150" s="57"/>
      <c r="N150" s="58">
        <f>N147*D150</f>
        <v>0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39"/>
      <c r="BY150" s="39"/>
      <c r="BZ150" s="39"/>
      <c r="CA150" s="39"/>
      <c r="CB150" s="39"/>
      <c r="CC150" s="39"/>
      <c r="CD150" s="39"/>
      <c r="CE150" s="39"/>
      <c r="CF150" s="39"/>
    </row>
    <row r="151" spans="1:84" s="40" customFormat="1" ht="16.5" thickBot="1">
      <c r="A151" s="54" t="s">
        <v>19</v>
      </c>
      <c r="B151" s="55"/>
      <c r="C151" s="56"/>
      <c r="D151" s="57">
        <v>0</v>
      </c>
      <c r="E151" s="56"/>
      <c r="F151" s="56"/>
      <c r="G151" s="57"/>
      <c r="H151" s="57"/>
      <c r="I151" s="57"/>
      <c r="J151" s="59"/>
      <c r="K151" s="57"/>
      <c r="L151" s="57"/>
      <c r="M151" s="57"/>
      <c r="N151" s="58">
        <f>N147*D151</f>
        <v>0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39"/>
      <c r="BY151" s="39"/>
      <c r="BZ151" s="39"/>
      <c r="CA151" s="39"/>
      <c r="CB151" s="39"/>
      <c r="CC151" s="39"/>
      <c r="CD151" s="39"/>
      <c r="CE151" s="39"/>
      <c r="CF151" s="39"/>
    </row>
    <row r="152" spans="1:84" s="40" customFormat="1" ht="16.5" thickBot="1">
      <c r="A152" s="54" t="s">
        <v>20</v>
      </c>
      <c r="B152" s="55"/>
      <c r="C152" s="56"/>
      <c r="D152" s="56"/>
      <c r="E152" s="56"/>
      <c r="F152" s="56"/>
      <c r="G152" s="56"/>
      <c r="H152" s="56"/>
      <c r="I152" s="56"/>
      <c r="J152" s="56"/>
      <c r="K152" s="57"/>
      <c r="L152" s="57"/>
      <c r="M152" s="57"/>
      <c r="N152" s="58">
        <f>SUM(N147:N151)</f>
        <v>1144723.0486207998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39"/>
      <c r="BY152" s="39"/>
      <c r="BZ152" s="39"/>
      <c r="CA152" s="39"/>
      <c r="CB152" s="39"/>
      <c r="CC152" s="39"/>
      <c r="CD152" s="39"/>
      <c r="CE152" s="39"/>
      <c r="CF152" s="39"/>
    </row>
    <row r="153" spans="1:84" s="40" customFormat="1" ht="15.75">
      <c r="A153" s="1" t="str">
        <f>IF(F153&lt;&gt;"",1+MAX(#REF!),"")</f>
        <v/>
      </c>
      <c r="B153" s="3"/>
      <c r="C153" s="18"/>
      <c r="D153" s="19"/>
      <c r="E153" s="20"/>
      <c r="F153" s="21"/>
      <c r="G153" s="22"/>
      <c r="H153" s="23"/>
      <c r="I153" s="24"/>
      <c r="J153" s="23"/>
      <c r="K153" s="23"/>
      <c r="L153" s="25"/>
      <c r="M153" s="25"/>
      <c r="N15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39"/>
      <c r="BY153" s="39"/>
      <c r="BZ153" s="39"/>
      <c r="CA153" s="39"/>
      <c r="CB153" s="39"/>
      <c r="CC153" s="39"/>
      <c r="CD153" s="39"/>
      <c r="CE153" s="39"/>
      <c r="CF153" s="39"/>
    </row>
    <row r="154" spans="1:84" s="40" customFormat="1" ht="15.75">
      <c r="A154" s="1" t="str">
        <f>IF(F154&lt;&gt;"",1+MAX($A$153:A153),"")</f>
        <v/>
      </c>
      <c r="B154" s="3"/>
      <c r="C154" s="18"/>
      <c r="D154" s="19"/>
      <c r="E154" s="20"/>
      <c r="F154" s="21"/>
      <c r="G154" s="22"/>
      <c r="H154" s="23"/>
      <c r="I154" s="24"/>
      <c r="J154" s="23"/>
      <c r="K154" s="23"/>
      <c r="L154" s="25"/>
      <c r="M154" s="25"/>
      <c r="N15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39"/>
      <c r="BY154" s="39"/>
      <c r="BZ154" s="39"/>
      <c r="CA154" s="39"/>
      <c r="CB154" s="39"/>
      <c r="CC154" s="39"/>
      <c r="CD154" s="39"/>
      <c r="CE154" s="39"/>
      <c r="CF154" s="39"/>
    </row>
    <row r="155" spans="1:84" s="40" customFormat="1" ht="15.75">
      <c r="A155" s="1" t="str">
        <f>IF(F155&lt;&gt;"",1+MAX($A$153:A154),"")</f>
        <v/>
      </c>
      <c r="B155" s="3"/>
      <c r="C155" s="18"/>
      <c r="D155" s="19"/>
      <c r="E155" s="20"/>
      <c r="F155" s="21"/>
      <c r="G155" s="22"/>
      <c r="H155" s="23"/>
      <c r="I155" s="24"/>
      <c r="J155" s="23"/>
      <c r="K155" s="23"/>
      <c r="L155" s="25"/>
      <c r="M155" s="25"/>
      <c r="N15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39"/>
      <c r="BY155" s="39"/>
      <c r="BZ155" s="39"/>
      <c r="CA155" s="39"/>
      <c r="CB155" s="39"/>
      <c r="CC155" s="39"/>
      <c r="CD155" s="39"/>
      <c r="CE155" s="39"/>
      <c r="CF155" s="39"/>
    </row>
    <row r="156" spans="1:84" s="40" customFormat="1" ht="15.75">
      <c r="A156" s="1" t="str">
        <f>IF(F156&lt;&gt;"",1+MAX($A$153:A155),"")</f>
        <v/>
      </c>
      <c r="B156" s="3"/>
      <c r="C156" s="18"/>
      <c r="D156" s="19"/>
      <c r="E156" s="20"/>
      <c r="F156" s="21"/>
      <c r="G156" s="22"/>
      <c r="H156" s="23"/>
      <c r="I156" s="24"/>
      <c r="J156" s="23"/>
      <c r="K156" s="23"/>
      <c r="L156" s="25"/>
      <c r="M156" s="25"/>
      <c r="N15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39"/>
      <c r="BY156" s="39"/>
      <c r="BZ156" s="39"/>
      <c r="CA156" s="39"/>
      <c r="CB156" s="39"/>
      <c r="CC156" s="39"/>
      <c r="CD156" s="39"/>
      <c r="CE156" s="39"/>
      <c r="CF156" s="39"/>
    </row>
    <row r="157" spans="1:84" s="40" customFormat="1" ht="15.75">
      <c r="A157" s="1" t="str">
        <f>IF(F157&lt;&gt;"",1+MAX($A$153:A156),"")</f>
        <v/>
      </c>
      <c r="B157" s="3"/>
      <c r="C157" s="18"/>
      <c r="D157" s="19"/>
      <c r="E157" s="20"/>
      <c r="F157" s="21"/>
      <c r="G157" s="22"/>
      <c r="H157" s="23"/>
      <c r="I157" s="24"/>
      <c r="J157" s="23"/>
      <c r="K157" s="23"/>
      <c r="L157" s="25"/>
      <c r="M157" s="25"/>
      <c r="N157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39"/>
      <c r="BY157" s="39"/>
      <c r="BZ157" s="39"/>
      <c r="CA157" s="39"/>
      <c r="CB157" s="39"/>
      <c r="CC157" s="39"/>
      <c r="CD157" s="39"/>
      <c r="CE157" s="39"/>
      <c r="CF157" s="39"/>
    </row>
    <row r="158" spans="1:84" s="40" customFormat="1" ht="15.75">
      <c r="A158" s="1" t="str">
        <f>IF(F158&lt;&gt;"",1+MAX($A$153:A157),"")</f>
        <v/>
      </c>
      <c r="B158" s="3"/>
      <c r="C158" s="18"/>
      <c r="D158" s="19"/>
      <c r="E158" s="20"/>
      <c r="F158" s="21"/>
      <c r="G158" s="22"/>
      <c r="H158" s="23"/>
      <c r="I158" s="24"/>
      <c r="J158" s="23"/>
      <c r="K158" s="23"/>
      <c r="L158" s="25"/>
      <c r="M158" s="25"/>
      <c r="N158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39"/>
      <c r="BY158" s="39"/>
      <c r="BZ158" s="39"/>
      <c r="CA158" s="39"/>
      <c r="CB158" s="39"/>
      <c r="CC158" s="39"/>
      <c r="CD158" s="39"/>
      <c r="CE158" s="39"/>
      <c r="CF158" s="39"/>
    </row>
    <row r="159" spans="1:84" s="40" customFormat="1">
      <c r="A159" s="1" t="str">
        <f>IF(F159&lt;&gt;"",1+MAX($A$153:A158),"")</f>
        <v/>
      </c>
      <c r="B159" s="3"/>
      <c r="C159" s="18"/>
      <c r="D159" s="19"/>
      <c r="E159" s="20"/>
      <c r="F159" s="21"/>
      <c r="G159" s="22"/>
      <c r="H159" s="23"/>
      <c r="I159" s="24"/>
      <c r="J159" s="23"/>
      <c r="K159" s="23"/>
      <c r="L159" s="25"/>
      <c r="M159" s="25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84" s="40" customFormat="1">
      <c r="A160" s="1" t="str">
        <f>IF(F160&lt;&gt;"",1+MAX($A$153:A159),"")</f>
        <v/>
      </c>
      <c r="B160" s="3"/>
      <c r="C160" s="18"/>
      <c r="D160" s="19"/>
      <c r="E160" s="20"/>
      <c r="F160" s="21"/>
      <c r="G160" s="22"/>
      <c r="H160" s="23"/>
      <c r="I160" s="24"/>
      <c r="J160" s="23"/>
      <c r="K160" s="23"/>
      <c r="L160" s="25"/>
      <c r="M160" s="25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 s="40" customFormat="1">
      <c r="A161" s="1" t="str">
        <f>IF(F161&lt;&gt;"",1+MAX($A$153:A160),"")</f>
        <v/>
      </c>
      <c r="B161" s="3"/>
      <c r="C161" s="18"/>
      <c r="D161" s="19"/>
      <c r="E161" s="20"/>
      <c r="F161" s="21"/>
      <c r="G161" s="22"/>
      <c r="H161" s="23"/>
      <c r="I161" s="24"/>
      <c r="J161" s="23"/>
      <c r="K161" s="23"/>
      <c r="L161" s="25"/>
      <c r="M161" s="25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 s="40" customFormat="1">
      <c r="A162" s="1" t="str">
        <f>IF(F162&lt;&gt;"",1+MAX($A$153:A161),"")</f>
        <v/>
      </c>
      <c r="B162" s="3"/>
      <c r="C162" s="18"/>
      <c r="D162" s="19"/>
      <c r="E162" s="20"/>
      <c r="F162" s="21"/>
      <c r="G162" s="22"/>
      <c r="H162" s="23"/>
      <c r="I162" s="24"/>
      <c r="J162" s="23"/>
      <c r="K162" s="23"/>
      <c r="L162" s="25"/>
      <c r="M162" s="25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 s="40" customFormat="1">
      <c r="A163" s="1" t="str">
        <f>IF(F163&lt;&gt;"",1+MAX($A$153:A162),"")</f>
        <v/>
      </c>
      <c r="B163" s="3"/>
      <c r="C163" s="18"/>
      <c r="D163" s="19"/>
      <c r="E163" s="20"/>
      <c r="F163" s="21"/>
      <c r="G163" s="22"/>
      <c r="H163" s="23"/>
      <c r="I163" s="24"/>
      <c r="J163" s="23"/>
      <c r="K163" s="23"/>
      <c r="L163" s="25"/>
      <c r="M163" s="25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 s="40" customFormat="1">
      <c r="A164" s="1" t="str">
        <f>IF(F164&lt;&gt;"",1+MAX($A$153:A163),"")</f>
        <v/>
      </c>
      <c r="B164" s="3"/>
      <c r="C164" s="18"/>
      <c r="D164" s="19"/>
      <c r="E164" s="20"/>
      <c r="F164" s="21"/>
      <c r="G164" s="22"/>
      <c r="H164" s="23"/>
      <c r="I164" s="24"/>
      <c r="J164" s="23"/>
      <c r="K164" s="23"/>
      <c r="L164" s="25"/>
      <c r="M164" s="25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 s="40" customFormat="1">
      <c r="A165" s="1" t="str">
        <f>IF(F165&lt;&gt;"",1+MAX($A$153:A164),"")</f>
        <v/>
      </c>
      <c r="B165" s="3"/>
      <c r="C165" s="18"/>
      <c r="D165" s="19"/>
      <c r="E165" s="20"/>
      <c r="F165" s="21"/>
      <c r="G165" s="22"/>
      <c r="H165" s="23"/>
      <c r="I165" s="24"/>
      <c r="J165" s="23"/>
      <c r="K165" s="23"/>
      <c r="L165" s="25"/>
      <c r="M165" s="2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 s="40" customFormat="1">
      <c r="A166" s="1" t="str">
        <f>IF(F166&lt;&gt;"",1+MAX($A$153:A165),"")</f>
        <v/>
      </c>
      <c r="B166" s="3"/>
      <c r="C166" s="18"/>
      <c r="D166" s="19"/>
      <c r="E166" s="20"/>
      <c r="F166" s="21"/>
      <c r="G166" s="22"/>
      <c r="H166" s="23"/>
      <c r="I166" s="24"/>
      <c r="J166" s="23"/>
      <c r="K166" s="25"/>
      <c r="L166" s="25"/>
      <c r="M166" s="25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s="40" customFormat="1">
      <c r="A167" s="1" t="str">
        <f>IF(F167&lt;&gt;"",1+MAX($A$153:A166),"")</f>
        <v/>
      </c>
      <c r="B167" s="3"/>
      <c r="C167" s="18"/>
      <c r="D167" s="19"/>
      <c r="E167" s="20"/>
      <c r="F167" s="21"/>
      <c r="G167" s="22"/>
      <c r="H167" s="23"/>
      <c r="I167" s="24"/>
      <c r="J167" s="23"/>
      <c r="K167" s="23"/>
      <c r="L167" s="25"/>
      <c r="M167" s="25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 s="40" customFormat="1">
      <c r="A168" s="1" t="str">
        <f>IF(F168&lt;&gt;"",1+MAX($A$153:A167),"")</f>
        <v/>
      </c>
      <c r="B168" s="3"/>
      <c r="C168" s="18"/>
      <c r="D168" s="19"/>
      <c r="E168" s="20"/>
      <c r="F168" s="21"/>
      <c r="G168" s="22"/>
      <c r="H168" s="23"/>
      <c r="I168" s="24"/>
      <c r="J168" s="23"/>
      <c r="K168" s="23"/>
      <c r="L168" s="25"/>
      <c r="M168" s="25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 s="40" customFormat="1">
      <c r="A169" s="1" t="str">
        <f>IF(F169&lt;&gt;"",1+MAX($A$153:A168),"")</f>
        <v/>
      </c>
      <c r="B169" s="3"/>
      <c r="C169" s="18"/>
      <c r="D169" s="19"/>
      <c r="E169" s="20"/>
      <c r="F169" s="21"/>
      <c r="G169" s="22"/>
      <c r="H169" s="23"/>
      <c r="I169" s="24"/>
      <c r="J169" s="23"/>
      <c r="K169" s="23"/>
      <c r="L169" s="25"/>
      <c r="M169" s="25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 s="40" customFormat="1">
      <c r="A170" s="1" t="str">
        <f>IF(F170&lt;&gt;"",1+MAX($A$153:A169),"")</f>
        <v/>
      </c>
      <c r="B170" s="3"/>
      <c r="C170" s="18"/>
      <c r="D170" s="19"/>
      <c r="E170" s="20"/>
      <c r="F170" s="21"/>
      <c r="G170" s="22"/>
      <c r="H170" s="23"/>
      <c r="I170" s="24"/>
      <c r="J170" s="23"/>
      <c r="K170" s="23"/>
      <c r="L170" s="25"/>
      <c r="M170" s="25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 s="40" customFormat="1">
      <c r="A171" s="1" t="str">
        <f>IF(F171&lt;&gt;"",1+MAX($A$153:A170),"")</f>
        <v/>
      </c>
      <c r="B171" s="3"/>
      <c r="C171" s="18"/>
      <c r="D171" s="19"/>
      <c r="E171" s="20"/>
      <c r="F171" s="21"/>
      <c r="G171" s="22"/>
      <c r="H171" s="23"/>
      <c r="I171" s="24"/>
      <c r="J171" s="23"/>
      <c r="K171" s="23"/>
      <c r="L171" s="25"/>
      <c r="M171" s="25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 s="40" customFormat="1">
      <c r="A172" s="1" t="str">
        <f>IF(F172&lt;&gt;"",1+MAX($A$153:A171),"")</f>
        <v/>
      </c>
      <c r="B172" s="3"/>
      <c r="C172" s="18"/>
      <c r="D172" s="19"/>
      <c r="E172" s="20"/>
      <c r="F172" s="21"/>
      <c r="G172" s="22"/>
      <c r="H172" s="23"/>
      <c r="I172" s="24"/>
      <c r="J172" s="23"/>
      <c r="K172" s="23"/>
      <c r="L172" s="25"/>
      <c r="M172" s="25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 s="40" customFormat="1">
      <c r="A173" s="1" t="str">
        <f>IF(F173&lt;&gt;"",1+MAX($A$153:A172),"")</f>
        <v/>
      </c>
      <c r="B173" s="3"/>
      <c r="C173" s="18"/>
      <c r="D173" s="19"/>
      <c r="E173" s="20"/>
      <c r="F173" s="21"/>
      <c r="G173" s="22"/>
      <c r="H173" s="23"/>
      <c r="I173" s="24"/>
      <c r="J173" s="23"/>
      <c r="K173" s="23"/>
      <c r="L173" s="25"/>
      <c r="M173" s="25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 s="40" customFormat="1">
      <c r="A174" s="1" t="str">
        <f>IF(F174&lt;&gt;"",1+MAX($A$153:A173),"")</f>
        <v/>
      </c>
      <c r="B174" s="3"/>
      <c r="C174" s="18"/>
      <c r="D174" s="19"/>
      <c r="E174" s="20"/>
      <c r="F174" s="21"/>
      <c r="G174" s="22"/>
      <c r="H174" s="23"/>
      <c r="I174" s="24"/>
      <c r="J174" s="23"/>
      <c r="K174" s="23"/>
      <c r="L174" s="23"/>
      <c r="M174" s="23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 s="40" customFormat="1">
      <c r="A175" s="1" t="str">
        <f>IF(F175&lt;&gt;"",1+MAX($A$153:A174),"")</f>
        <v/>
      </c>
      <c r="B175" s="3"/>
      <c r="C175" s="18"/>
      <c r="D175" s="19"/>
      <c r="E175" s="20"/>
      <c r="F175" s="21"/>
      <c r="G175" s="22"/>
      <c r="H175" s="23"/>
      <c r="I175" s="24"/>
      <c r="J175" s="23"/>
      <c r="K175" s="23"/>
      <c r="L175" s="23"/>
      <c r="M175" s="23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 s="40" customFormat="1">
      <c r="A176" s="1" t="str">
        <f>IF(F176&lt;&gt;"",1+MAX($A$153:A175),"")</f>
        <v/>
      </c>
      <c r="B176" s="3"/>
      <c r="C176" s="18"/>
      <c r="D176" s="19"/>
      <c r="E176" s="20"/>
      <c r="F176" s="21"/>
      <c r="G176" s="22"/>
      <c r="H176" s="23"/>
      <c r="I176" s="24"/>
      <c r="J176" s="23"/>
      <c r="K176" s="23"/>
      <c r="L176" s="23"/>
      <c r="M176" s="23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 s="40" customFormat="1">
      <c r="A177" s="1" t="str">
        <f>IF(F177&lt;&gt;"",1+MAX($A$153:A176),"")</f>
        <v/>
      </c>
      <c r="B177" s="3"/>
      <c r="C177" s="18"/>
      <c r="D177" s="19"/>
      <c r="E177" s="20"/>
      <c r="F177" s="21"/>
      <c r="G177" s="22"/>
      <c r="H177" s="23"/>
      <c r="I177" s="24"/>
      <c r="J177" s="23"/>
      <c r="K177" s="23"/>
      <c r="L177" s="23"/>
      <c r="M177" s="23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 s="40" customFormat="1">
      <c r="A178" s="1" t="str">
        <f>IF(F178&lt;&gt;"",1+MAX($A$153:A177),"")</f>
        <v/>
      </c>
      <c r="B178" s="3"/>
      <c r="C178" s="18"/>
      <c r="D178" s="19"/>
      <c r="E178" s="20"/>
      <c r="F178" s="21"/>
      <c r="G178" s="22"/>
      <c r="H178" s="23"/>
      <c r="I178" s="24"/>
      <c r="J178" s="23"/>
      <c r="K178" s="23"/>
      <c r="L178" s="23"/>
      <c r="M178" s="23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s="40" customFormat="1">
      <c r="A179" s="1" t="str">
        <f>IF(F179&lt;&gt;"",1+MAX($A$153:A178),"")</f>
        <v/>
      </c>
      <c r="B179" s="3"/>
      <c r="C179" s="18"/>
      <c r="D179" s="19"/>
      <c r="E179" s="20"/>
      <c r="F179" s="21"/>
      <c r="G179" s="22"/>
      <c r="H179" s="23"/>
      <c r="I179" s="24"/>
      <c r="J179" s="23"/>
      <c r="K179" s="23"/>
      <c r="L179" s="23"/>
      <c r="M179" s="23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s="40" customFormat="1">
      <c r="A180" s="1" t="str">
        <f>IF(F180&lt;&gt;"",1+MAX($A$153:A179),"")</f>
        <v/>
      </c>
      <c r="B180" s="3"/>
      <c r="C180" s="18"/>
      <c r="D180" s="19"/>
      <c r="E180" s="20"/>
      <c r="F180" s="21"/>
      <c r="G180" s="22"/>
      <c r="H180" s="23"/>
      <c r="I180" s="24"/>
      <c r="J180" s="23"/>
      <c r="K180" s="23"/>
      <c r="L180" s="23"/>
      <c r="M180" s="23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 s="40" customFormat="1">
      <c r="A181" s="1" t="str">
        <f>IF(F181&lt;&gt;"",1+MAX($A$153:A180),"")</f>
        <v/>
      </c>
      <c r="B181" s="3"/>
      <c r="C181" s="18"/>
      <c r="D181" s="19"/>
      <c r="E181" s="20"/>
      <c r="F181" s="21"/>
      <c r="G181" s="22"/>
      <c r="H181" s="23"/>
      <c r="I181" s="24"/>
      <c r="J181" s="23"/>
      <c r="K181" s="23"/>
      <c r="L181" s="23"/>
      <c r="M181" s="23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 s="40" customFormat="1">
      <c r="A182" s="1" t="str">
        <f>IF(F182&lt;&gt;"",1+MAX($A$153:A181),"")</f>
        <v/>
      </c>
      <c r="B182" s="3"/>
      <c r="C182" s="18"/>
      <c r="D182" s="19"/>
      <c r="E182" s="20"/>
      <c r="F182" s="21"/>
      <c r="G182" s="22"/>
      <c r="H182" s="23"/>
      <c r="I182" s="24"/>
      <c r="J182" s="23"/>
      <c r="K182" s="23"/>
      <c r="L182" s="23"/>
      <c r="M182" s="23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 s="40" customFormat="1">
      <c r="A183" s="1" t="str">
        <f>IF(F183&lt;&gt;"",1+MAX($A$153:A182),"")</f>
        <v/>
      </c>
      <c r="B183" s="3"/>
      <c r="C183" s="18"/>
      <c r="D183" s="19"/>
      <c r="E183" s="20"/>
      <c r="F183" s="21"/>
      <c r="G183" s="22"/>
      <c r="H183" s="23"/>
      <c r="I183" s="24"/>
      <c r="J183" s="23"/>
      <c r="K183" s="23"/>
      <c r="L183" s="23"/>
      <c r="M183" s="2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s="40" customFormat="1">
      <c r="A184" s="1" t="str">
        <f>IF(F184&lt;&gt;"",1+MAX($A$153:A183),"")</f>
        <v/>
      </c>
      <c r="B184" s="3"/>
      <c r="C184" s="18"/>
      <c r="D184" s="19"/>
      <c r="E184" s="20"/>
      <c r="F184" s="21"/>
      <c r="G184" s="22"/>
      <c r="H184" s="23"/>
      <c r="I184" s="24"/>
      <c r="J184" s="23"/>
      <c r="K184" s="23"/>
      <c r="L184" s="23"/>
      <c r="M184" s="23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 s="40" customFormat="1">
      <c r="A185" s="1" t="str">
        <f>IF(F185&lt;&gt;"",1+MAX($A$153:A184),"")</f>
        <v/>
      </c>
      <c r="B185" s="3"/>
      <c r="C185" s="18"/>
      <c r="D185" s="19"/>
      <c r="E185" s="20"/>
      <c r="F185" s="21"/>
      <c r="G185" s="22"/>
      <c r="H185" s="23"/>
      <c r="I185" s="24"/>
      <c r="J185" s="23"/>
      <c r="K185" s="23"/>
      <c r="L185" s="23"/>
      <c r="M185" s="23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 s="40" customFormat="1">
      <c r="A186" s="1" t="str">
        <f>IF(F186&lt;&gt;"",1+MAX($A$153:A185),"")</f>
        <v/>
      </c>
      <c r="B186" s="3"/>
      <c r="C186" s="18"/>
      <c r="D186" s="19"/>
      <c r="E186" s="20"/>
      <c r="F186" s="21"/>
      <c r="G186" s="22"/>
      <c r="H186" s="23"/>
      <c r="I186" s="24"/>
      <c r="J186" s="23"/>
      <c r="K186" s="23"/>
      <c r="L186" s="23"/>
      <c r="M186" s="23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 s="40" customFormat="1">
      <c r="A187" s="1" t="str">
        <f>IF(F187&lt;&gt;"",1+MAX($A$153:A186),"")</f>
        <v/>
      </c>
      <c r="B187" s="3"/>
      <c r="C187" s="18"/>
      <c r="D187" s="19"/>
      <c r="E187" s="20"/>
      <c r="F187" s="21"/>
      <c r="G187" s="22"/>
      <c r="H187" s="23"/>
      <c r="I187" s="24"/>
      <c r="J187" s="23"/>
      <c r="K187" s="23"/>
      <c r="L187" s="23"/>
      <c r="M187" s="23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 s="40" customFormat="1">
      <c r="A188" s="1" t="str">
        <f>IF(F188&lt;&gt;"",1+MAX($A$153:A187),"")</f>
        <v/>
      </c>
      <c r="B188" s="3"/>
      <c r="C188" s="18"/>
      <c r="D188" s="19"/>
      <c r="E188" s="20"/>
      <c r="F188" s="21"/>
      <c r="G188" s="22"/>
      <c r="H188" s="23"/>
      <c r="I188" s="24"/>
      <c r="J188" s="23"/>
      <c r="K188" s="23"/>
      <c r="L188" s="23"/>
      <c r="M188" s="23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 s="40" customFormat="1">
      <c r="A189" s="1" t="str">
        <f>IF(F189&lt;&gt;"",1+MAX($A$153:A188),"")</f>
        <v/>
      </c>
      <c r="B189" s="3"/>
      <c r="C189" s="18"/>
      <c r="D189" s="19"/>
      <c r="E189" s="20"/>
      <c r="F189" s="21"/>
      <c r="G189" s="22"/>
      <c r="H189" s="23"/>
      <c r="I189" s="24"/>
      <c r="J189" s="23"/>
      <c r="K189" s="23"/>
      <c r="L189" s="23"/>
      <c r="M189" s="23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 s="40" customFormat="1">
      <c r="A190" s="1" t="str">
        <f>IF(F190&lt;&gt;"",1+MAX($A$153:A189),"")</f>
        <v/>
      </c>
      <c r="B190" s="3"/>
      <c r="C190" s="4"/>
      <c r="D190" s="5"/>
      <c r="E190"/>
      <c r="F190" s="6"/>
      <c r="G190"/>
      <c r="H190" s="7"/>
      <c r="I190" s="8"/>
      <c r="J190"/>
      <c r="K190"/>
      <c r="L190" s="23"/>
      <c r="M190" s="23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 s="40" customFormat="1">
      <c r="A191" s="1" t="str">
        <f>IF(F191&lt;&gt;"",1+MAX($A$153:A190),"")</f>
        <v/>
      </c>
      <c r="B191" s="3"/>
      <c r="C191" s="4"/>
      <c r="D191" s="5"/>
      <c r="E191"/>
      <c r="F191" s="6"/>
      <c r="G191"/>
      <c r="H191" s="7"/>
      <c r="I191" s="8"/>
      <c r="J191"/>
      <c r="K191"/>
      <c r="L191" s="23"/>
      <c r="M191" s="23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 s="40" customFormat="1">
      <c r="A192" s="1" t="str">
        <f>IF(F192&lt;&gt;"",1+MAX($A$153:A191),"")</f>
        <v/>
      </c>
      <c r="B192" s="3"/>
      <c r="C192" s="4"/>
      <c r="D192" s="5"/>
      <c r="E192"/>
      <c r="F192" s="6"/>
      <c r="G192"/>
      <c r="H192" s="7"/>
      <c r="I192" s="8"/>
      <c r="J192"/>
      <c r="K192"/>
      <c r="L192" s="23"/>
      <c r="M192" s="23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s="40" customFormat="1">
      <c r="A193" s="1" t="str">
        <f>IF(F193&lt;&gt;"",1+MAX($A$153:A192),"")</f>
        <v/>
      </c>
      <c r="B193" s="3"/>
      <c r="C193" s="4"/>
      <c r="D193" s="5"/>
      <c r="E193"/>
      <c r="F193" s="6"/>
      <c r="G193"/>
      <c r="H193" s="7"/>
      <c r="I193" s="8"/>
      <c r="J193"/>
      <c r="K193"/>
      <c r="L193" s="23"/>
      <c r="M193" s="2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 s="40" customFormat="1">
      <c r="A194" s="1" t="str">
        <f>IF(F194&lt;&gt;"",1+MAX($A$153:A193),"")</f>
        <v/>
      </c>
      <c r="B194" s="3"/>
      <c r="C194" s="4"/>
      <c r="D194" s="5"/>
      <c r="E194"/>
      <c r="F194" s="6"/>
      <c r="G194"/>
      <c r="H194" s="7"/>
      <c r="I194" s="8"/>
      <c r="J194"/>
      <c r="K194"/>
      <c r="L194" s="23"/>
      <c r="M194" s="23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 s="40" customFormat="1">
      <c r="A195" s="1" t="str">
        <f>IF(F195&lt;&gt;"",1+MAX($A$153:A194),"")</f>
        <v/>
      </c>
      <c r="B195" s="3"/>
      <c r="C195" s="4"/>
      <c r="D195" s="5"/>
      <c r="E195"/>
      <c r="F195" s="6"/>
      <c r="G195"/>
      <c r="H195" s="7"/>
      <c r="I195" s="8"/>
      <c r="J195"/>
      <c r="K195"/>
      <c r="L195" s="23"/>
      <c r="M195" s="23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 s="40" customFormat="1">
      <c r="A196" s="1" t="str">
        <f>IF(F196&lt;&gt;"",1+MAX($A$153:A195),"")</f>
        <v/>
      </c>
      <c r="B196" s="3"/>
      <c r="C196" s="4"/>
      <c r="D196" s="5"/>
      <c r="E196"/>
      <c r="F196" s="6"/>
      <c r="G196"/>
      <c r="H196" s="7"/>
      <c r="I196" s="8"/>
      <c r="J196"/>
      <c r="K196"/>
      <c r="L196" s="23"/>
      <c r="M196" s="23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 s="1" t="str">
        <f>IF(F197&lt;&gt;"",1+MAX($A$153:A196),"")</f>
        <v/>
      </c>
      <c r="L197" s="23"/>
      <c r="M197" s="23"/>
    </row>
    <row r="198" spans="1:75">
      <c r="A198" s="1" t="str">
        <f>IF(F198&lt;&gt;"",1+MAX($A$153:A197),"")</f>
        <v/>
      </c>
      <c r="L198" s="23"/>
      <c r="M198" s="23"/>
    </row>
    <row r="199" spans="1:75">
      <c r="A199" s="1" t="str">
        <f>IF(F199&lt;&gt;"",1+MAX($A$153:A198),"")</f>
        <v/>
      </c>
      <c r="L199" s="23"/>
      <c r="M199" s="23"/>
    </row>
    <row r="200" spans="1:75">
      <c r="A200" s="1" t="str">
        <f>IF(F200&lt;&gt;"",1+MAX($A$153:A199),"")</f>
        <v/>
      </c>
      <c r="L200" s="23"/>
      <c r="M200" s="23"/>
    </row>
    <row r="201" spans="1:75">
      <c r="A201" s="1" t="str">
        <f>IF(F201&lt;&gt;"",1+MAX($A$153:A200),"")</f>
        <v/>
      </c>
      <c r="L201" s="23"/>
      <c r="M201" s="23"/>
    </row>
    <row r="202" spans="1:75">
      <c r="A202" s="1" t="str">
        <f>IF(F202&lt;&gt;"",1+MAX($A$153:A201),"")</f>
        <v/>
      </c>
      <c r="L202" s="23"/>
      <c r="M202" s="23"/>
    </row>
    <row r="203" spans="1:75">
      <c r="A203" s="1" t="str">
        <f>IF(F203&lt;&gt;"",1+MAX($A$153:A202),"")</f>
        <v/>
      </c>
      <c r="L203" s="23"/>
      <c r="M203" s="23"/>
    </row>
    <row r="204" spans="1:75">
      <c r="A204" s="1" t="str">
        <f>IF(F204&lt;&gt;"",1+MAX($A$153:A203),"")</f>
        <v/>
      </c>
      <c r="L204" s="23"/>
      <c r="M204" s="23"/>
    </row>
    <row r="205" spans="1:75">
      <c r="A205" s="1" t="str">
        <f>IF(F205&lt;&gt;"",1+MAX($A$153:A204),"")</f>
        <v/>
      </c>
      <c r="L205" s="23"/>
      <c r="M205" s="23"/>
    </row>
    <row r="206" spans="1:75">
      <c r="A206" s="1" t="str">
        <f>IF(F206&lt;&gt;"",1+MAX($A$153:A205),"")</f>
        <v/>
      </c>
      <c r="L206" s="23"/>
      <c r="M206" s="23"/>
    </row>
    <row r="207" spans="1:75">
      <c r="A207" s="1" t="str">
        <f>IF(F207&lt;&gt;"",1+MAX($A$153:A206),"")</f>
        <v/>
      </c>
      <c r="L207" s="23"/>
      <c r="M207" s="23"/>
    </row>
    <row r="208" spans="1:75">
      <c r="A208" s="1" t="str">
        <f>IF(F208&lt;&gt;"",1+MAX($A$153:A207),"")</f>
        <v/>
      </c>
      <c r="L208" s="23"/>
      <c r="M208" s="23"/>
    </row>
    <row r="209" spans="1:13">
      <c r="A209" s="1" t="str">
        <f>IF(F209&lt;&gt;"",1+MAX($A$153:A208),"")</f>
        <v/>
      </c>
      <c r="L209" s="23"/>
      <c r="M209" s="23"/>
    </row>
    <row r="210" spans="1:13">
      <c r="A210" s="1" t="str">
        <f>IF(F210&lt;&gt;"",1+MAX($A$153:A209),"")</f>
        <v/>
      </c>
      <c r="L210" s="23"/>
      <c r="M210" s="23"/>
    </row>
    <row r="211" spans="1:13">
      <c r="A211" s="1" t="str">
        <f>IF(F211&lt;&gt;"",1+MAX($A$153:A210),"")</f>
        <v/>
      </c>
      <c r="L211" s="23"/>
      <c r="M211" s="23"/>
    </row>
    <row r="212" spans="1:13">
      <c r="A212" s="1" t="str">
        <f>IF(F212&lt;&gt;"",1+MAX($A$153:A211),"")</f>
        <v/>
      </c>
      <c r="L212" s="23"/>
      <c r="M212" s="23"/>
    </row>
    <row r="213" spans="1:13">
      <c r="A213" s="1" t="str">
        <f>IF(F213&lt;&gt;"",1+MAX($A$153:A212),"")</f>
        <v/>
      </c>
      <c r="L213" s="23"/>
      <c r="M213" s="23"/>
    </row>
    <row r="214" spans="1:13">
      <c r="A214" s="1" t="str">
        <f>IF(F214&lt;&gt;"",1+MAX($A$153:A213),"")</f>
        <v/>
      </c>
      <c r="L214" s="23"/>
      <c r="M214" s="23"/>
    </row>
    <row r="215" spans="1:13">
      <c r="A215" s="1" t="str">
        <f>IF(F215&lt;&gt;"",1+MAX($A$153:A214),"")</f>
        <v/>
      </c>
      <c r="L215" s="23"/>
      <c r="M215" s="23"/>
    </row>
    <row r="216" spans="1:13">
      <c r="A216" s="1" t="str">
        <f>IF(F216&lt;&gt;"",1+MAX($A$153:A215),"")</f>
        <v/>
      </c>
      <c r="L216" s="23"/>
      <c r="M216" s="23"/>
    </row>
    <row r="217" spans="1:13">
      <c r="A217" s="1" t="str">
        <f>IF(F217&lt;&gt;"",1+MAX($A$153:A216),"")</f>
        <v/>
      </c>
      <c r="L217" s="23"/>
      <c r="M217" s="23"/>
    </row>
    <row r="218" spans="1:13">
      <c r="A218" s="1" t="str">
        <f>IF(F218&lt;&gt;"",1+MAX($A$153:A217),"")</f>
        <v/>
      </c>
      <c r="L218" s="23"/>
      <c r="M218" s="23"/>
    </row>
    <row r="219" spans="1:13">
      <c r="A219" s="1" t="str">
        <f>IF(F219&lt;&gt;"",1+MAX($A$153:A218),"")</f>
        <v/>
      </c>
      <c r="L219" s="23"/>
      <c r="M219" s="23"/>
    </row>
    <row r="220" spans="1:13">
      <c r="A220" s="1" t="str">
        <f>IF(F220&lt;&gt;"",1+MAX($A$153:A219),"")</f>
        <v/>
      </c>
      <c r="L220" s="23"/>
      <c r="M220" s="23"/>
    </row>
    <row r="221" spans="1:13">
      <c r="A221" s="1" t="str">
        <f>IF(F221&lt;&gt;"",1+MAX($A$153:A220),"")</f>
        <v/>
      </c>
      <c r="L221" s="23"/>
      <c r="M221" s="23"/>
    </row>
    <row r="222" spans="1:13">
      <c r="A222" s="1" t="str">
        <f>IF(F222&lt;&gt;"",1+MAX($A$153:A221),"")</f>
        <v/>
      </c>
      <c r="L222" s="23"/>
      <c r="M222" s="23"/>
    </row>
    <row r="223" spans="1:13">
      <c r="A223" s="1" t="str">
        <f>IF(F223&lt;&gt;"",1+MAX($A$153:A222),"")</f>
        <v/>
      </c>
      <c r="L223" s="23"/>
      <c r="M223" s="23"/>
    </row>
    <row r="224" spans="1:13">
      <c r="A224" s="1" t="str">
        <f>IF(F224&lt;&gt;"",1+MAX($A$153:A223),"")</f>
        <v/>
      </c>
      <c r="L224" s="23"/>
      <c r="M224" s="23"/>
    </row>
    <row r="225" spans="1:13">
      <c r="A225" s="1" t="str">
        <f>IF(F225&lt;&gt;"",1+MAX($A$153:A224),"")</f>
        <v/>
      </c>
      <c r="L225" s="23"/>
      <c r="M225" s="23"/>
    </row>
    <row r="226" spans="1:13">
      <c r="A226" s="1" t="str">
        <f>IF(F226&lt;&gt;"",1+MAX($A$153:A225),"")</f>
        <v/>
      </c>
      <c r="L226" s="23"/>
      <c r="M226" s="23"/>
    </row>
    <row r="227" spans="1:13">
      <c r="A227" s="1" t="str">
        <f>IF(F227&lt;&gt;"",1+MAX($A$153:A226),"")</f>
        <v/>
      </c>
      <c r="L227" s="23"/>
      <c r="M227" s="23"/>
    </row>
    <row r="228" spans="1:13">
      <c r="A228" s="1" t="str">
        <f>IF(F228&lt;&gt;"",1+MAX($A$153:A227),"")</f>
        <v/>
      </c>
      <c r="L228" s="23"/>
      <c r="M228" s="23"/>
    </row>
    <row r="229" spans="1:13">
      <c r="A229" s="1" t="str">
        <f>IF(F229&lt;&gt;"",1+MAX($A$153:A228),"")</f>
        <v/>
      </c>
      <c r="L229" s="23"/>
      <c r="M229" s="23"/>
    </row>
    <row r="230" spans="1:13">
      <c r="A230" s="1" t="str">
        <f>IF(F230&lt;&gt;"",1+MAX($A$153:A229),"")</f>
        <v/>
      </c>
      <c r="L230" s="23"/>
      <c r="M230" s="23"/>
    </row>
    <row r="231" spans="1:13">
      <c r="A231" s="1" t="str">
        <f>IF(F231&lt;&gt;"",1+MAX($A$153:A230),"")</f>
        <v/>
      </c>
      <c r="L231" s="23"/>
      <c r="M231" s="23"/>
    </row>
    <row r="232" spans="1:13">
      <c r="A232" s="1" t="str">
        <f>IF(F232&lt;&gt;"",1+MAX($A$153:A231),"")</f>
        <v/>
      </c>
      <c r="L232" s="23"/>
      <c r="M232" s="23"/>
    </row>
    <row r="233" spans="1:13">
      <c r="A233" s="1" t="str">
        <f>IF(F233&lt;&gt;"",1+MAX($A$153:A232),"")</f>
        <v/>
      </c>
      <c r="L233" s="23"/>
      <c r="M233" s="23"/>
    </row>
    <row r="234" spans="1:13">
      <c r="A234" s="1" t="str">
        <f>IF(F234&lt;&gt;"",1+MAX($A$153:A233),"")</f>
        <v/>
      </c>
      <c r="L234" s="23"/>
      <c r="M234" s="23"/>
    </row>
    <row r="235" spans="1:13">
      <c r="A235" s="1" t="str">
        <f>IF(F235&lt;&gt;"",1+MAX($A$153:A234),"")</f>
        <v/>
      </c>
      <c r="L235" s="23"/>
      <c r="M235" s="23"/>
    </row>
    <row r="236" spans="1:13">
      <c r="A236" s="1" t="str">
        <f>IF(F236&lt;&gt;"",1+MAX($A$153:A235),"")</f>
        <v/>
      </c>
      <c r="L236" s="23"/>
      <c r="M236" s="23"/>
    </row>
    <row r="237" spans="1:13">
      <c r="A237" s="1" t="str">
        <f>IF(F237&lt;&gt;"",1+MAX($A$153:A236),"")</f>
        <v/>
      </c>
      <c r="L237" s="23"/>
      <c r="M237" s="23"/>
    </row>
    <row r="238" spans="1:13">
      <c r="A238" s="1" t="str">
        <f>IF(F238&lt;&gt;"",1+MAX($A$153:A237),"")</f>
        <v/>
      </c>
      <c r="L238" s="23"/>
      <c r="M238" s="23"/>
    </row>
    <row r="239" spans="1:13">
      <c r="A239" s="1" t="str">
        <f>IF(F239&lt;&gt;"",1+MAX($A$153:A238),"")</f>
        <v/>
      </c>
      <c r="L239" s="23"/>
      <c r="M239" s="23"/>
    </row>
    <row r="240" spans="1:13">
      <c r="A240" s="1" t="str">
        <f>IF(F240&lt;&gt;"",1+MAX($A$153:A239),"")</f>
        <v/>
      </c>
      <c r="L240" s="23"/>
      <c r="M240" s="23"/>
    </row>
    <row r="241" spans="1:13">
      <c r="A241" s="1" t="str">
        <f>IF(F241&lt;&gt;"",1+MAX($A$153:A240),"")</f>
        <v/>
      </c>
      <c r="L241" s="23"/>
      <c r="M241" s="23"/>
    </row>
    <row r="242" spans="1:13">
      <c r="A242" s="1" t="str">
        <f>IF(F242&lt;&gt;"",1+MAX($A$153:A241),"")</f>
        <v/>
      </c>
      <c r="L242" s="23"/>
      <c r="M242" s="23"/>
    </row>
    <row r="243" spans="1:13">
      <c r="A243" s="1" t="str">
        <f>IF(F243&lt;&gt;"",1+MAX($A$153:A242),"")</f>
        <v/>
      </c>
      <c r="L243" s="23"/>
      <c r="M243" s="23"/>
    </row>
    <row r="244" spans="1:13">
      <c r="A244" s="1" t="str">
        <f>IF(F244&lt;&gt;"",1+MAX($A$153:A243),"")</f>
        <v/>
      </c>
      <c r="L244" s="23"/>
      <c r="M244" s="23"/>
    </row>
    <row r="245" spans="1:13">
      <c r="A245" s="1" t="str">
        <f>IF(F245&lt;&gt;"",1+MAX($A$153:A244),"")</f>
        <v/>
      </c>
      <c r="L245" s="23"/>
      <c r="M245" s="23"/>
    </row>
    <row r="246" spans="1:13">
      <c r="A246" s="1" t="str">
        <f>IF(F246&lt;&gt;"",1+MAX($A$153:A245),"")</f>
        <v/>
      </c>
      <c r="L246" s="23"/>
      <c r="M246" s="23"/>
    </row>
    <row r="247" spans="1:13">
      <c r="A247" s="1" t="str">
        <f>IF(F247&lt;&gt;"",1+MAX($A$153:A246),"")</f>
        <v/>
      </c>
      <c r="L247" s="23"/>
      <c r="M247" s="23"/>
    </row>
    <row r="248" spans="1:13">
      <c r="A248" s="1" t="str">
        <f>IF(F248&lt;&gt;"",1+MAX($A$153:A247),"")</f>
        <v/>
      </c>
      <c r="L248" s="23"/>
      <c r="M248" s="23"/>
    </row>
    <row r="249" spans="1:13">
      <c r="A249" s="1" t="str">
        <f>IF(F249&lt;&gt;"",1+MAX($A$153:A248),"")</f>
        <v/>
      </c>
      <c r="L249" s="23"/>
      <c r="M249" s="23"/>
    </row>
    <row r="250" spans="1:13">
      <c r="A250" s="1" t="str">
        <f>IF(F250&lt;&gt;"",1+MAX($A$153:A249),"")</f>
        <v/>
      </c>
      <c r="L250" s="23"/>
      <c r="M250" s="23"/>
    </row>
    <row r="251" spans="1:13">
      <c r="A251" s="1" t="str">
        <f>IF(F251&lt;&gt;"",1+MAX($A$153:A250),"")</f>
        <v/>
      </c>
      <c r="L251" s="23"/>
      <c r="M251" s="23"/>
    </row>
    <row r="252" spans="1:13">
      <c r="A252" s="1" t="str">
        <f>IF(F252&lt;&gt;"",1+MAX($A$153:A251),"")</f>
        <v/>
      </c>
      <c r="L252" s="23"/>
      <c r="M252" s="23"/>
    </row>
    <row r="253" spans="1:13">
      <c r="A253" s="1" t="str">
        <f>IF(F253&lt;&gt;"",1+MAX($A$153:A252),"")</f>
        <v/>
      </c>
      <c r="L253" s="23"/>
      <c r="M253" s="23"/>
    </row>
    <row r="254" spans="1:13">
      <c r="A254" s="1" t="str">
        <f>IF(F254&lt;&gt;"",1+MAX($A$153:A253),"")</f>
        <v/>
      </c>
      <c r="L254" s="23"/>
      <c r="M254" s="23"/>
    </row>
    <row r="255" spans="1:13">
      <c r="A255" s="1" t="str">
        <f>IF(F255&lt;&gt;"",1+MAX($A$153:A254),"")</f>
        <v/>
      </c>
      <c r="L255" s="23"/>
      <c r="M255" s="23"/>
    </row>
    <row r="256" spans="1:13">
      <c r="A256" s="1" t="str">
        <f>IF(F256&lt;&gt;"",1+MAX($A$153:A255),"")</f>
        <v/>
      </c>
      <c r="L256" s="23"/>
      <c r="M256" s="23"/>
    </row>
    <row r="257" spans="1:13">
      <c r="A257" s="1" t="str">
        <f>IF(F257&lt;&gt;"",1+MAX($A$153:A256),"")</f>
        <v/>
      </c>
      <c r="L257" s="23"/>
      <c r="M257" s="23"/>
    </row>
    <row r="258" spans="1:13">
      <c r="A258" s="1" t="str">
        <f>IF(F258&lt;&gt;"",1+MAX($A$153:A257),"")</f>
        <v/>
      </c>
      <c r="L258" s="23"/>
      <c r="M258" s="23"/>
    </row>
    <row r="259" spans="1:13">
      <c r="A259" s="1" t="str">
        <f>IF(F259&lt;&gt;"",1+MAX($A$153:A258),"")</f>
        <v/>
      </c>
      <c r="L259" s="23"/>
      <c r="M259" s="23"/>
    </row>
    <row r="260" spans="1:13">
      <c r="A260" s="1" t="str">
        <f>IF(F260&lt;&gt;"",1+MAX($A$153:A259),"")</f>
        <v/>
      </c>
      <c r="L260" s="23"/>
      <c r="M260" s="23"/>
    </row>
    <row r="261" spans="1:13">
      <c r="A261" s="1" t="str">
        <f>IF(F261&lt;&gt;"",1+MAX($A$153:A260),"")</f>
        <v/>
      </c>
      <c r="L261" s="23"/>
      <c r="M261" s="23"/>
    </row>
    <row r="262" spans="1:13">
      <c r="A262" s="1" t="str">
        <f>IF(F262&lt;&gt;"",1+MAX($A$153:A261),"")</f>
        <v/>
      </c>
      <c r="L262" s="23"/>
      <c r="M262" s="23"/>
    </row>
    <row r="263" spans="1:13">
      <c r="A263" s="1" t="str">
        <f>IF(F263&lt;&gt;"",1+MAX($A$153:A262),"")</f>
        <v/>
      </c>
      <c r="L263" s="23"/>
      <c r="M263" s="23"/>
    </row>
    <row r="264" spans="1:13">
      <c r="A264" s="1" t="str">
        <f>IF(F264&lt;&gt;"",1+MAX($A$153:A263),"")</f>
        <v/>
      </c>
      <c r="L264" s="23"/>
      <c r="M264" s="23"/>
    </row>
    <row r="265" spans="1:13">
      <c r="A265" s="1" t="str">
        <f>IF(F265&lt;&gt;"",1+MAX($A$153:A264),"")</f>
        <v/>
      </c>
      <c r="L265" s="23"/>
      <c r="M265" s="23"/>
    </row>
    <row r="266" spans="1:13">
      <c r="A266" s="1" t="str">
        <f>IF(F266&lt;&gt;"",1+MAX($A$153:A265),"")</f>
        <v/>
      </c>
      <c r="L266" s="23"/>
      <c r="M266" s="23"/>
    </row>
    <row r="267" spans="1:13">
      <c r="A267" s="1" t="str">
        <f>IF(F267&lt;&gt;"",1+MAX($A$153:A266),"")</f>
        <v/>
      </c>
      <c r="L267" s="23"/>
      <c r="M267" s="23"/>
    </row>
    <row r="268" spans="1:13">
      <c r="A268" s="1" t="str">
        <f>IF(F268&lt;&gt;"",1+MAX($A$153:A267),"")</f>
        <v/>
      </c>
      <c r="L268" s="23"/>
      <c r="M268" s="23"/>
    </row>
    <row r="269" spans="1:13">
      <c r="A269" s="1" t="str">
        <f>IF(F269&lt;&gt;"",1+MAX($A$153:A268),"")</f>
        <v/>
      </c>
      <c r="L269" s="23"/>
      <c r="M269" s="23"/>
    </row>
    <row r="270" spans="1:13">
      <c r="A270" s="1" t="str">
        <f>IF(F270&lt;&gt;"",1+MAX($A$153:A269),"")</f>
        <v/>
      </c>
      <c r="L270" s="23"/>
      <c r="M270" s="23"/>
    </row>
    <row r="271" spans="1:13">
      <c r="A271" s="1" t="str">
        <f>IF(F271&lt;&gt;"",1+MAX($A$153:A270),"")</f>
        <v/>
      </c>
      <c r="L271" s="23"/>
      <c r="M271" s="23"/>
    </row>
    <row r="272" spans="1:13">
      <c r="A272" s="1" t="str">
        <f>IF(F272&lt;&gt;"",1+MAX($A$153:A271),"")</f>
        <v/>
      </c>
      <c r="L272" s="23"/>
      <c r="M272" s="23"/>
    </row>
    <row r="273" spans="1:13">
      <c r="A273" s="1" t="str">
        <f>IF(F273&lt;&gt;"",1+MAX($A$153:A272),"")</f>
        <v/>
      </c>
      <c r="L273" s="23"/>
      <c r="M273" s="23"/>
    </row>
    <row r="274" spans="1:13">
      <c r="A274" s="1" t="str">
        <f>IF(F274&lt;&gt;"",1+MAX($A$153:A273),"")</f>
        <v/>
      </c>
      <c r="L274" s="23"/>
      <c r="M274" s="23"/>
    </row>
    <row r="275" spans="1:13">
      <c r="A275" s="1" t="str">
        <f>IF(F275&lt;&gt;"",1+MAX($A$153:A274),"")</f>
        <v/>
      </c>
      <c r="L275" s="23"/>
      <c r="M275" s="23"/>
    </row>
    <row r="276" spans="1:13">
      <c r="A276" s="1" t="str">
        <f>IF(F276&lt;&gt;"",1+MAX($A$153:A275),"")</f>
        <v/>
      </c>
      <c r="L276" s="23"/>
      <c r="M276" s="23"/>
    </row>
    <row r="277" spans="1:13">
      <c r="A277" s="1" t="str">
        <f>IF(F277&lt;&gt;"",1+MAX($A$153:A276),"")</f>
        <v/>
      </c>
      <c r="L277" s="23"/>
      <c r="M277" s="23"/>
    </row>
    <row r="278" spans="1:13">
      <c r="A278" s="1" t="str">
        <f>IF(F278&lt;&gt;"",1+MAX($A$153:A277),"")</f>
        <v/>
      </c>
      <c r="L278" s="23"/>
      <c r="M278" s="23"/>
    </row>
    <row r="279" spans="1:13">
      <c r="A279" s="1" t="str">
        <f>IF(F279&lt;&gt;"",1+MAX($A$153:A278),"")</f>
        <v/>
      </c>
      <c r="L279" s="23"/>
      <c r="M279" s="23"/>
    </row>
    <row r="280" spans="1:13">
      <c r="A280" s="1" t="str">
        <f>IF(F280&lt;&gt;"",1+MAX($A$153:A279),"")</f>
        <v/>
      </c>
      <c r="L280" s="23"/>
      <c r="M280" s="23"/>
    </row>
    <row r="281" spans="1:13">
      <c r="A281" s="1" t="str">
        <f>IF(F281&lt;&gt;"",1+MAX($A$153:A280),"")</f>
        <v/>
      </c>
      <c r="L281" s="23"/>
      <c r="M281" s="23"/>
    </row>
    <row r="282" spans="1:13">
      <c r="A282" s="1" t="str">
        <f>IF(F282&lt;&gt;"",1+MAX($A$153:A281),"")</f>
        <v/>
      </c>
      <c r="L282" s="23"/>
      <c r="M282" s="23"/>
    </row>
    <row r="283" spans="1:13">
      <c r="A283" s="1" t="str">
        <f>IF(F283&lt;&gt;"",1+MAX($A$153:A282),"")</f>
        <v/>
      </c>
      <c r="L283" s="23"/>
      <c r="M283" s="23"/>
    </row>
    <row r="284" spans="1:13">
      <c r="A284" s="1" t="str">
        <f>IF(F284&lt;&gt;"",1+MAX($A$153:A283),"")</f>
        <v/>
      </c>
      <c r="L284" s="23"/>
      <c r="M284" s="23"/>
    </row>
    <row r="285" spans="1:13">
      <c r="A285" s="1" t="str">
        <f>IF(F285&lt;&gt;"",1+MAX($A$153:A284),"")</f>
        <v/>
      </c>
      <c r="L285" s="23"/>
      <c r="M285" s="23"/>
    </row>
    <row r="286" spans="1:13">
      <c r="A286" s="1" t="str">
        <f>IF(F286&lt;&gt;"",1+MAX($A$153:A285),"")</f>
        <v/>
      </c>
      <c r="L286" s="23"/>
      <c r="M286" s="23"/>
    </row>
    <row r="287" spans="1:13">
      <c r="A287" s="1" t="str">
        <f>IF(F287&lt;&gt;"",1+MAX($A$153:A286),"")</f>
        <v/>
      </c>
      <c r="L287" s="23"/>
      <c r="M287" s="23"/>
    </row>
    <row r="288" spans="1:13">
      <c r="A288" s="1" t="str">
        <f>IF(F288&lt;&gt;"",1+MAX($A$153:A287),"")</f>
        <v/>
      </c>
      <c r="L288" s="23"/>
      <c r="M288" s="23"/>
    </row>
    <row r="289" spans="1:13">
      <c r="A289" s="1" t="str">
        <f>IF(F289&lt;&gt;"",1+MAX($A$153:A288),"")</f>
        <v/>
      </c>
      <c r="L289" s="23"/>
      <c r="M289" s="23"/>
    </row>
    <row r="290" spans="1:13">
      <c r="A290" s="1" t="str">
        <f>IF(F290&lt;&gt;"",1+MAX($A$153:A289),"")</f>
        <v/>
      </c>
      <c r="L290" s="23"/>
      <c r="M290" s="23"/>
    </row>
    <row r="291" spans="1:13">
      <c r="A291" s="1" t="str">
        <f>IF(F291&lt;&gt;"",1+MAX($A$153:A290),"")</f>
        <v/>
      </c>
      <c r="L291" s="23"/>
      <c r="M291" s="23"/>
    </row>
    <row r="292" spans="1:13">
      <c r="A292" s="1" t="str">
        <f>IF(F292&lt;&gt;"",1+MAX($A$153:A291),"")</f>
        <v/>
      </c>
      <c r="L292" s="23"/>
      <c r="M292" s="23"/>
    </row>
    <row r="293" spans="1:13">
      <c r="A293" s="1" t="str">
        <f>IF(F293&lt;&gt;"",1+MAX($A$153:A292),"")</f>
        <v/>
      </c>
      <c r="L293" s="23"/>
      <c r="M293" s="23"/>
    </row>
    <row r="294" spans="1:13">
      <c r="A294" s="1" t="str">
        <f>IF(F294&lt;&gt;"",1+MAX($A$153:A293),"")</f>
        <v/>
      </c>
      <c r="L294" s="23"/>
      <c r="M294" s="23"/>
    </row>
    <row r="295" spans="1:13">
      <c r="A295" s="1" t="str">
        <f>IF(F295&lt;&gt;"",1+MAX($A$153:A294),"")</f>
        <v/>
      </c>
      <c r="L295" s="23"/>
      <c r="M295" s="23"/>
    </row>
    <row r="296" spans="1:13">
      <c r="A296" s="1" t="str">
        <f>IF(F296&lt;&gt;"",1+MAX($A$153:A295),"")</f>
        <v/>
      </c>
      <c r="L296" s="23"/>
      <c r="M296" s="23"/>
    </row>
    <row r="297" spans="1:13">
      <c r="A297" s="1" t="str">
        <f>IF(F297&lt;&gt;"",1+MAX($A$153:A296),"")</f>
        <v/>
      </c>
      <c r="L297" s="23"/>
      <c r="M297" s="23"/>
    </row>
    <row r="298" spans="1:13">
      <c r="A298" s="1" t="str">
        <f>IF(F298&lt;&gt;"",1+MAX($A$153:A297),"")</f>
        <v/>
      </c>
      <c r="L298" s="23"/>
      <c r="M298" s="23"/>
    </row>
    <row r="299" spans="1:13">
      <c r="A299" s="1" t="str">
        <f>IF(F299&lt;&gt;"",1+MAX($A$153:A298),"")</f>
        <v/>
      </c>
      <c r="L299" s="23"/>
      <c r="M299" s="23"/>
    </row>
    <row r="300" spans="1:13">
      <c r="A300" s="1" t="str">
        <f>IF(F300&lt;&gt;"",1+MAX($A$153:A299),"")</f>
        <v/>
      </c>
      <c r="L300" s="23"/>
      <c r="M300" s="23"/>
    </row>
    <row r="301" spans="1:13">
      <c r="A301" s="1" t="str">
        <f>IF(F301&lt;&gt;"",1+MAX($A$153:A300),"")</f>
        <v/>
      </c>
      <c r="L301" s="23"/>
      <c r="M301" s="23"/>
    </row>
    <row r="302" spans="1:13">
      <c r="A302" s="1" t="str">
        <f>IF(F302&lt;&gt;"",1+MAX($A$153:A301),"")</f>
        <v/>
      </c>
      <c r="L302" s="23"/>
      <c r="M302" s="23"/>
    </row>
    <row r="303" spans="1:13">
      <c r="A303" s="1" t="str">
        <f>IF(F303&lt;&gt;"",1+MAX($A$153:A302),"")</f>
        <v/>
      </c>
      <c r="L303" s="23"/>
      <c r="M303" s="23"/>
    </row>
    <row r="304" spans="1:13">
      <c r="A304" s="1" t="str">
        <f>IF(F304&lt;&gt;"",1+MAX($A$153:A303),"")</f>
        <v/>
      </c>
      <c r="L304" s="23"/>
      <c r="M304" s="23"/>
    </row>
    <row r="305" spans="1:13">
      <c r="A305" s="1" t="str">
        <f>IF(F305&lt;&gt;"",1+MAX($A$153:A304),"")</f>
        <v/>
      </c>
      <c r="L305" s="23"/>
      <c r="M305" s="23"/>
    </row>
    <row r="306" spans="1:13">
      <c r="A306" s="1" t="str">
        <f>IF(F306&lt;&gt;"",1+MAX($A$153:A305),"")</f>
        <v/>
      </c>
      <c r="L306" s="23"/>
      <c r="M306" s="23"/>
    </row>
    <row r="307" spans="1:13">
      <c r="A307" s="1" t="str">
        <f>IF(F307&lt;&gt;"",1+MAX($A$153:A306),"")</f>
        <v/>
      </c>
      <c r="L307" s="23"/>
      <c r="M307" s="23"/>
    </row>
    <row r="308" spans="1:13">
      <c r="A308" s="1" t="str">
        <f>IF(F308&lt;&gt;"",1+MAX($A$153:A307),"")</f>
        <v/>
      </c>
      <c r="L308" s="23"/>
      <c r="M308" s="23"/>
    </row>
    <row r="309" spans="1:13">
      <c r="A309" s="1" t="str">
        <f>IF(F309&lt;&gt;"",1+MAX($A$153:A308),"")</f>
        <v/>
      </c>
      <c r="L309" s="23"/>
      <c r="M309" s="23"/>
    </row>
    <row r="310" spans="1:13">
      <c r="A310" s="1" t="str">
        <f>IF(F310&lt;&gt;"",1+MAX($A$153:A309),"")</f>
        <v/>
      </c>
      <c r="L310" s="23"/>
      <c r="M310" s="23"/>
    </row>
    <row r="311" spans="1:13">
      <c r="A311" s="1" t="str">
        <f>IF(F311&lt;&gt;"",1+MAX($A$153:A310),"")</f>
        <v/>
      </c>
      <c r="L311" s="23"/>
      <c r="M311" s="23"/>
    </row>
    <row r="312" spans="1:13">
      <c r="A312" s="1" t="str">
        <f>IF(F312&lt;&gt;"",1+MAX($A$153:A311),"")</f>
        <v/>
      </c>
      <c r="L312" s="23"/>
      <c r="M312" s="23"/>
    </row>
    <row r="313" spans="1:13">
      <c r="L313" s="23"/>
      <c r="M313" s="23"/>
    </row>
    <row r="314" spans="1:13">
      <c r="L314" s="23"/>
      <c r="M314" s="23"/>
    </row>
    <row r="315" spans="1:13">
      <c r="L315" s="23"/>
      <c r="M315" s="23"/>
    </row>
    <row r="316" spans="1:13">
      <c r="L316" s="23"/>
      <c r="M316" s="23"/>
    </row>
    <row r="317" spans="1:13">
      <c r="L317" s="23"/>
      <c r="M317" s="23"/>
    </row>
    <row r="318" spans="1:13">
      <c r="L318" s="23"/>
      <c r="M318" s="23"/>
    </row>
    <row r="319" spans="1:13">
      <c r="L319" s="23"/>
      <c r="M319" s="23"/>
    </row>
    <row r="320" spans="1:13">
      <c r="L320" s="23"/>
      <c r="M320" s="23"/>
    </row>
    <row r="321" spans="12:13">
      <c r="L321" s="23"/>
      <c r="M321" s="23"/>
    </row>
    <row r="322" spans="12:13">
      <c r="L322" s="23"/>
      <c r="M322" s="23"/>
    </row>
    <row r="323" spans="12:13">
      <c r="L323" s="23"/>
      <c r="M323" s="23"/>
    </row>
    <row r="324" spans="12:13">
      <c r="L324" s="23"/>
      <c r="M324" s="23"/>
    </row>
    <row r="325" spans="12:13">
      <c r="L325" s="23"/>
      <c r="M325" s="23"/>
    </row>
    <row r="326" spans="12:13">
      <c r="L326" s="23"/>
      <c r="M326" s="23"/>
    </row>
    <row r="327" spans="12:13">
      <c r="L327" s="23"/>
      <c r="M327" s="23"/>
    </row>
    <row r="328" spans="12:13">
      <c r="L328" s="23"/>
      <c r="M328" s="23"/>
    </row>
    <row r="329" spans="12:13">
      <c r="L329" s="23"/>
      <c r="M329" s="23"/>
    </row>
    <row r="330" spans="12:13">
      <c r="L330" s="23"/>
      <c r="M330" s="23"/>
    </row>
    <row r="331" spans="12:13">
      <c r="L331" s="23"/>
      <c r="M331" s="23"/>
    </row>
    <row r="332" spans="12:13">
      <c r="L332" s="23"/>
      <c r="M332" s="23"/>
    </row>
    <row r="333" spans="12:13">
      <c r="L333" s="23"/>
      <c r="M333" s="23"/>
    </row>
    <row r="334" spans="12:13">
      <c r="L334" s="23"/>
      <c r="M334" s="23"/>
    </row>
    <row r="335" spans="12:13">
      <c r="L335" s="23"/>
      <c r="M335" s="23"/>
    </row>
    <row r="336" spans="12:13">
      <c r="L336" s="23"/>
      <c r="M336" s="23"/>
    </row>
    <row r="337" spans="12:13">
      <c r="L337" s="23"/>
      <c r="M337" s="23"/>
    </row>
    <row r="338" spans="12:13">
      <c r="L338" s="23"/>
      <c r="M338" s="23"/>
    </row>
    <row r="339" spans="12:13">
      <c r="L339" s="23"/>
      <c r="M339" s="23"/>
    </row>
    <row r="340" spans="12:13">
      <c r="L340" s="23"/>
      <c r="M340" s="23"/>
    </row>
    <row r="341" spans="12:13">
      <c r="L341" s="23"/>
      <c r="M341" s="23"/>
    </row>
    <row r="342" spans="12:13">
      <c r="L342" s="23"/>
      <c r="M342" s="23"/>
    </row>
    <row r="343" spans="12:13">
      <c r="L343" s="23"/>
      <c r="M343" s="23"/>
    </row>
    <row r="344" spans="12:13">
      <c r="L344" s="23"/>
      <c r="M344" s="23"/>
    </row>
    <row r="345" spans="12:13">
      <c r="L345" s="23"/>
      <c r="M345" s="23"/>
    </row>
    <row r="346" spans="12:13">
      <c r="L346" s="23"/>
      <c r="M346" s="23"/>
    </row>
    <row r="347" spans="12:13">
      <c r="L347" s="23"/>
      <c r="M347" s="23"/>
    </row>
    <row r="348" spans="12:13">
      <c r="L348" s="23"/>
      <c r="M348" s="23"/>
    </row>
    <row r="349" spans="12:13">
      <c r="L349" s="23"/>
      <c r="M349" s="23"/>
    </row>
    <row r="350" spans="12:13">
      <c r="L350" s="23"/>
      <c r="M350" s="23"/>
    </row>
    <row r="351" spans="12:13">
      <c r="L351" s="23"/>
      <c r="M351" s="23"/>
    </row>
    <row r="352" spans="12:13">
      <c r="L352" s="23"/>
      <c r="M352" s="23"/>
    </row>
    <row r="353" spans="12:13">
      <c r="L353" s="23"/>
      <c r="M353" s="23"/>
    </row>
    <row r="354" spans="12:13">
      <c r="L354" s="23"/>
      <c r="M354" s="23"/>
    </row>
    <row r="355" spans="12:13">
      <c r="L355" s="23"/>
      <c r="M355" s="23"/>
    </row>
    <row r="356" spans="12:13">
      <c r="L356" s="23"/>
      <c r="M356" s="23"/>
    </row>
    <row r="357" spans="12:13">
      <c r="L357" s="23"/>
      <c r="M357" s="23"/>
    </row>
    <row r="358" spans="12:13">
      <c r="L358" s="23"/>
      <c r="M358" s="23"/>
    </row>
    <row r="359" spans="12:13">
      <c r="L359" s="23"/>
      <c r="M359" s="23"/>
    </row>
    <row r="360" spans="12:13">
      <c r="L360" s="23"/>
      <c r="M360" s="23"/>
    </row>
    <row r="361" spans="12:13">
      <c r="L361" s="23"/>
      <c r="M361" s="23"/>
    </row>
    <row r="362" spans="12:13">
      <c r="L362" s="23"/>
      <c r="M362" s="23"/>
    </row>
    <row r="363" spans="12:13">
      <c r="L363" s="23"/>
      <c r="M363" s="23"/>
    </row>
    <row r="364" spans="12:13">
      <c r="L364" s="23"/>
      <c r="M364" s="23"/>
    </row>
    <row r="365" spans="12:13">
      <c r="L365" s="23"/>
      <c r="M365" s="23"/>
    </row>
    <row r="366" spans="12:13">
      <c r="L366" s="23"/>
      <c r="M366" s="23"/>
    </row>
    <row r="367" spans="12:13">
      <c r="L367" s="23"/>
      <c r="M367" s="23"/>
    </row>
    <row r="368" spans="12:13">
      <c r="L368" s="23"/>
      <c r="M368" s="23"/>
    </row>
    <row r="369" spans="12:13">
      <c r="L369" s="23"/>
      <c r="M369" s="23"/>
    </row>
    <row r="370" spans="12:13">
      <c r="L370" s="23"/>
      <c r="M370" s="23"/>
    </row>
    <row r="371" spans="12:13">
      <c r="L371" s="23"/>
      <c r="M371" s="23"/>
    </row>
    <row r="372" spans="12:13">
      <c r="L372" s="23"/>
      <c r="M372" s="23"/>
    </row>
    <row r="373" spans="12:13">
      <c r="L373" s="23"/>
      <c r="M373" s="23"/>
    </row>
    <row r="374" spans="12:13">
      <c r="L374" s="23"/>
      <c r="M374" s="23"/>
    </row>
    <row r="375" spans="12:13">
      <c r="L375" s="23"/>
      <c r="M375" s="23"/>
    </row>
    <row r="376" spans="12:13">
      <c r="L376" s="23"/>
      <c r="M376" s="23"/>
    </row>
    <row r="377" spans="12:13">
      <c r="L377" s="23"/>
      <c r="M377" s="23"/>
    </row>
    <row r="378" spans="12:13">
      <c r="L378" s="23"/>
      <c r="M378" s="23"/>
    </row>
    <row r="379" spans="12:13">
      <c r="L379" s="23"/>
      <c r="M379" s="23"/>
    </row>
    <row r="380" spans="12:13">
      <c r="L380" s="23"/>
      <c r="M380" s="23"/>
    </row>
    <row r="381" spans="12:13">
      <c r="L381" s="23"/>
      <c r="M381" s="23"/>
    </row>
    <row r="382" spans="12:13">
      <c r="L382" s="23"/>
      <c r="M382" s="23"/>
    </row>
    <row r="383" spans="12:13">
      <c r="L383" s="23"/>
      <c r="M383" s="23"/>
    </row>
    <row r="384" spans="12:13">
      <c r="L384" s="23"/>
      <c r="M384" s="23"/>
    </row>
    <row r="385" spans="12:13">
      <c r="L385" s="23"/>
      <c r="M385" s="23"/>
    </row>
    <row r="386" spans="12:13">
      <c r="L386" s="23"/>
      <c r="M386" s="23"/>
    </row>
    <row r="387" spans="12:13">
      <c r="L387" s="23"/>
      <c r="M387" s="23"/>
    </row>
    <row r="388" spans="12:13">
      <c r="L388" s="23"/>
      <c r="M388" s="23"/>
    </row>
    <row r="389" spans="12:13">
      <c r="L389" s="23"/>
      <c r="M389" s="23"/>
    </row>
    <row r="390" spans="12:13">
      <c r="L390" s="23"/>
      <c r="M390" s="23"/>
    </row>
    <row r="391" spans="12:13">
      <c r="L391" s="23"/>
      <c r="M391" s="23"/>
    </row>
    <row r="392" spans="12:13">
      <c r="L392" s="23"/>
      <c r="M392" s="23"/>
    </row>
    <row r="393" spans="12:13">
      <c r="L393" s="23"/>
      <c r="M393" s="23"/>
    </row>
    <row r="394" spans="12:13">
      <c r="L394" s="23"/>
      <c r="M394" s="23"/>
    </row>
    <row r="395" spans="12:13">
      <c r="L395" s="23"/>
      <c r="M395" s="23"/>
    </row>
    <row r="396" spans="12:13">
      <c r="L396" s="23"/>
      <c r="M396" s="23"/>
    </row>
    <row r="397" spans="12:13">
      <c r="L397" s="23"/>
      <c r="M397" s="23"/>
    </row>
    <row r="398" spans="12:13">
      <c r="L398" s="23"/>
      <c r="M398" s="23"/>
    </row>
    <row r="399" spans="12:13">
      <c r="L399" s="23"/>
      <c r="M399" s="23"/>
    </row>
    <row r="400" spans="12:13">
      <c r="L400" s="23"/>
      <c r="M400" s="23"/>
    </row>
    <row r="401" spans="12:13">
      <c r="L401" s="23"/>
      <c r="M401" s="23"/>
    </row>
    <row r="402" spans="12:13">
      <c r="L402" s="23"/>
      <c r="M402" s="23"/>
    </row>
    <row r="403" spans="12:13">
      <c r="L403" s="23"/>
      <c r="M403" s="23"/>
    </row>
    <row r="404" spans="12:13">
      <c r="L404" s="23"/>
      <c r="M404" s="23"/>
    </row>
    <row r="405" spans="12:13">
      <c r="L405" s="23"/>
      <c r="M405" s="23"/>
    </row>
    <row r="406" spans="12:13">
      <c r="L406" s="23"/>
      <c r="M406" s="23"/>
    </row>
    <row r="407" spans="12:13">
      <c r="L407" s="23"/>
      <c r="M407" s="23"/>
    </row>
    <row r="408" spans="12:13">
      <c r="L408" s="23"/>
      <c r="M408" s="23"/>
    </row>
    <row r="409" spans="12:13">
      <c r="L409" s="23"/>
      <c r="M409" s="23"/>
    </row>
    <row r="410" spans="12:13">
      <c r="L410" s="23"/>
      <c r="M410" s="23"/>
    </row>
    <row r="411" spans="12:13">
      <c r="L411" s="23"/>
      <c r="M411" s="23"/>
    </row>
    <row r="412" spans="12:13">
      <c r="L412" s="23"/>
      <c r="M412" s="23"/>
    </row>
    <row r="413" spans="12:13">
      <c r="L413" s="23"/>
      <c r="M413" s="23"/>
    </row>
    <row r="414" spans="12:13">
      <c r="L414" s="23"/>
      <c r="M414" s="23"/>
    </row>
    <row r="415" spans="12:13">
      <c r="L415" s="23"/>
      <c r="M415" s="23"/>
    </row>
    <row r="416" spans="12:13">
      <c r="L416" s="23"/>
      <c r="M416" s="23"/>
    </row>
    <row r="417" spans="12:13">
      <c r="L417" s="23"/>
      <c r="M417" s="23"/>
    </row>
    <row r="418" spans="12:13">
      <c r="L418" s="23"/>
      <c r="M418" s="23"/>
    </row>
    <row r="419" spans="12:13">
      <c r="L419" s="23"/>
      <c r="M419" s="23"/>
    </row>
    <row r="420" spans="12:13">
      <c r="L420" s="23"/>
      <c r="M420" s="23"/>
    </row>
    <row r="421" spans="12:13">
      <c r="L421" s="23"/>
      <c r="M421" s="23"/>
    </row>
    <row r="422" spans="12:13">
      <c r="L422" s="23"/>
      <c r="M422" s="23"/>
    </row>
    <row r="423" spans="12:13">
      <c r="L423" s="23"/>
      <c r="M423" s="23"/>
    </row>
    <row r="424" spans="12:13">
      <c r="L424" s="23"/>
      <c r="M424" s="23"/>
    </row>
    <row r="425" spans="12:13">
      <c r="L425" s="23"/>
      <c r="M425" s="23"/>
    </row>
    <row r="426" spans="12:13">
      <c r="L426" s="23"/>
      <c r="M426" s="23"/>
    </row>
    <row r="427" spans="12:13">
      <c r="L427" s="23"/>
      <c r="M427" s="23"/>
    </row>
    <row r="428" spans="12:13">
      <c r="L428" s="23"/>
      <c r="M428" s="23"/>
    </row>
    <row r="429" spans="12:13">
      <c r="L429" s="23"/>
      <c r="M429" s="23"/>
    </row>
    <row r="430" spans="12:13">
      <c r="L430" s="23"/>
      <c r="M430" s="23"/>
    </row>
    <row r="431" spans="12:13">
      <c r="L431" s="23"/>
      <c r="M431" s="23"/>
    </row>
    <row r="432" spans="12:13">
      <c r="L432" s="23"/>
      <c r="M432" s="23"/>
    </row>
    <row r="433" spans="12:13">
      <c r="L433" s="23"/>
      <c r="M433" s="23"/>
    </row>
    <row r="434" spans="12:13">
      <c r="L434" s="23"/>
      <c r="M434" s="23"/>
    </row>
    <row r="435" spans="12:13">
      <c r="L435" s="23"/>
      <c r="M435" s="23"/>
    </row>
    <row r="436" spans="12:13">
      <c r="L436" s="23"/>
      <c r="M436" s="23"/>
    </row>
    <row r="437" spans="12:13">
      <c r="L437" s="23"/>
      <c r="M437" s="23"/>
    </row>
    <row r="438" spans="12:13">
      <c r="L438" s="23"/>
      <c r="M438" s="23"/>
    </row>
    <row r="439" spans="12:13">
      <c r="L439" s="23"/>
      <c r="M439" s="23"/>
    </row>
    <row r="440" spans="12:13">
      <c r="L440" s="23"/>
      <c r="M440" s="23"/>
    </row>
    <row r="441" spans="12:13">
      <c r="L441" s="23"/>
      <c r="M441" s="23"/>
    </row>
    <row r="442" spans="12:13">
      <c r="L442" s="23"/>
      <c r="M442" s="23"/>
    </row>
    <row r="443" spans="12:13">
      <c r="L443" s="23"/>
      <c r="M443" s="23"/>
    </row>
    <row r="444" spans="12:13">
      <c r="L444" s="23"/>
      <c r="M444" s="23"/>
    </row>
    <row r="445" spans="12:13">
      <c r="L445" s="23"/>
      <c r="M445" s="23"/>
    </row>
    <row r="446" spans="12:13">
      <c r="L446" s="23"/>
      <c r="M446" s="23"/>
    </row>
    <row r="447" spans="12:13">
      <c r="L447" s="23"/>
      <c r="M447" s="23"/>
    </row>
    <row r="448" spans="12:13">
      <c r="L448" s="23"/>
      <c r="M448" s="23"/>
    </row>
    <row r="449" spans="12:13">
      <c r="L449" s="23"/>
      <c r="M449" s="23"/>
    </row>
    <row r="450" spans="12:13">
      <c r="L450" s="23"/>
      <c r="M450" s="23"/>
    </row>
    <row r="451" spans="12:13">
      <c r="L451" s="23"/>
      <c r="M451" s="23"/>
    </row>
    <row r="452" spans="12:13">
      <c r="L452" s="23"/>
      <c r="M452" s="23"/>
    </row>
    <row r="453" spans="12:13">
      <c r="L453" s="23"/>
      <c r="M453" s="23"/>
    </row>
    <row r="454" spans="12:13">
      <c r="L454" s="23"/>
      <c r="M454" s="23"/>
    </row>
    <row r="455" spans="12:13">
      <c r="L455" s="23"/>
      <c r="M455" s="23"/>
    </row>
    <row r="456" spans="12:13">
      <c r="L456" s="23"/>
      <c r="M456" s="23"/>
    </row>
    <row r="457" spans="12:13">
      <c r="L457" s="23"/>
      <c r="M457" s="23"/>
    </row>
    <row r="458" spans="12:13">
      <c r="L458" s="23"/>
      <c r="M458" s="23"/>
    </row>
    <row r="459" spans="12:13">
      <c r="L459" s="23"/>
      <c r="M459" s="23"/>
    </row>
    <row r="460" spans="12:13">
      <c r="L460" s="23"/>
      <c r="M460" s="23"/>
    </row>
    <row r="461" spans="12:13">
      <c r="L461" s="23"/>
      <c r="M461" s="23"/>
    </row>
    <row r="462" spans="12:13">
      <c r="L462" s="23"/>
      <c r="M462" s="23"/>
    </row>
    <row r="463" spans="12:13">
      <c r="L463" s="23"/>
      <c r="M463" s="23"/>
    </row>
    <row r="464" spans="12:13">
      <c r="L464" s="23"/>
      <c r="M464" s="23"/>
    </row>
    <row r="465" spans="12:13">
      <c r="L465" s="23"/>
      <c r="M465" s="23"/>
    </row>
    <row r="466" spans="12:13">
      <c r="L466" s="23"/>
      <c r="M466" s="23"/>
    </row>
    <row r="467" spans="12:13">
      <c r="L467" s="23"/>
      <c r="M467" s="23"/>
    </row>
    <row r="468" spans="12:13">
      <c r="L468" s="23"/>
      <c r="M468" s="23"/>
    </row>
    <row r="469" spans="12:13">
      <c r="L469" s="23"/>
      <c r="M469" s="23"/>
    </row>
    <row r="470" spans="12:13">
      <c r="L470" s="23"/>
      <c r="M470" s="23"/>
    </row>
    <row r="471" spans="12:13">
      <c r="L471" s="23"/>
      <c r="M471" s="23"/>
    </row>
    <row r="472" spans="12:13">
      <c r="L472" s="23"/>
      <c r="M472" s="23"/>
    </row>
    <row r="473" spans="12:13">
      <c r="L473" s="23"/>
      <c r="M473" s="23"/>
    </row>
    <row r="474" spans="12:13">
      <c r="L474" s="23"/>
      <c r="M474" s="23"/>
    </row>
    <row r="475" spans="12:13">
      <c r="L475" s="23"/>
      <c r="M475" s="23"/>
    </row>
    <row r="476" spans="12:13">
      <c r="L476" s="23"/>
      <c r="M476" s="23"/>
    </row>
    <row r="477" spans="12:13">
      <c r="L477" s="23"/>
      <c r="M477" s="23"/>
    </row>
    <row r="478" spans="12:13">
      <c r="L478" s="23"/>
      <c r="M478" s="23"/>
    </row>
    <row r="479" spans="12:13">
      <c r="L479" s="23"/>
      <c r="M479" s="23"/>
    </row>
    <row r="480" spans="12:13">
      <c r="L480" s="23"/>
      <c r="M480" s="23"/>
    </row>
    <row r="481" spans="12:13">
      <c r="L481" s="23"/>
      <c r="M481" s="23"/>
    </row>
    <row r="482" spans="12:13">
      <c r="L482" s="23"/>
      <c r="M482" s="23"/>
    </row>
    <row r="483" spans="12:13">
      <c r="L483" s="23"/>
      <c r="M483" s="23"/>
    </row>
    <row r="484" spans="12:13">
      <c r="L484" s="23"/>
      <c r="M484" s="23"/>
    </row>
    <row r="485" spans="12:13">
      <c r="L485" s="23"/>
      <c r="M485" s="23"/>
    </row>
    <row r="486" spans="12:13">
      <c r="L486" s="23"/>
      <c r="M486" s="23"/>
    </row>
    <row r="487" spans="12:13">
      <c r="L487" s="23"/>
      <c r="M487" s="23"/>
    </row>
    <row r="488" spans="12:13">
      <c r="L488" s="23"/>
      <c r="M488" s="23"/>
    </row>
    <row r="489" spans="12:13">
      <c r="L489" s="23"/>
      <c r="M489" s="23"/>
    </row>
    <row r="490" spans="12:13">
      <c r="L490" s="23"/>
      <c r="M490" s="23"/>
    </row>
    <row r="491" spans="12:13">
      <c r="L491" s="23"/>
      <c r="M491" s="23"/>
    </row>
    <row r="492" spans="12:13">
      <c r="L492" s="23"/>
      <c r="M492" s="23"/>
    </row>
    <row r="493" spans="12:13">
      <c r="L493" s="23"/>
      <c r="M493" s="23"/>
    </row>
    <row r="494" spans="12:13">
      <c r="L494" s="23"/>
      <c r="M494" s="23"/>
    </row>
    <row r="495" spans="12:13">
      <c r="L495" s="23"/>
      <c r="M495" s="23"/>
    </row>
    <row r="496" spans="12:13">
      <c r="L496" s="23"/>
      <c r="M496" s="23"/>
    </row>
    <row r="497" spans="12:13">
      <c r="L497" s="23"/>
      <c r="M497" s="23"/>
    </row>
    <row r="498" spans="12:13">
      <c r="L498" s="23"/>
      <c r="M498" s="23"/>
    </row>
    <row r="499" spans="12:13">
      <c r="L499" s="23"/>
      <c r="M499" s="23"/>
    </row>
  </sheetData>
  <mergeCells count="11">
    <mergeCell ref="A82:M82"/>
    <mergeCell ref="B84:B144"/>
    <mergeCell ref="A7:M7"/>
    <mergeCell ref="B9:B80"/>
    <mergeCell ref="A1:N1"/>
    <mergeCell ref="A2:B2"/>
    <mergeCell ref="D2:E2"/>
    <mergeCell ref="F2:I2"/>
    <mergeCell ref="A3:B3"/>
    <mergeCell ref="D3:E3"/>
    <mergeCell ref="F3:I3"/>
  </mergeCells>
  <pageMargins left="0.7" right="0.7" top="0.75" bottom="0.75" header="0.3" footer="0.3"/>
  <pageSetup scale="3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i = " h t t p : / / w w w . w 3 . o r g / 2 0 0 1 / X M L S c h e m a - i n s t a n c e "   x m l n s : x s d = " h t t p : / / w w w . w 3 . o r g / 2 0 0 1 / X M L S c h e m a " > < T o k e n s / > < / S w i f t T o k e n s > 
</file>

<file path=customXml/itemProps1.xml><?xml version="1.0" encoding="utf-8"?>
<ds:datastoreItem xmlns:ds="http://schemas.openxmlformats.org/officeDocument/2006/customXml" ds:itemID="{B9A2445A-171C-4A05-9AA3-86458E0050B7}">
  <ds:schemaRefs>
    <ds:schemaRef ds:uri="http://www.w3.org/2000/xmlns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Vicky Mack</cp:lastModifiedBy>
  <cp:lastPrinted>2020-09-10T21:20:00Z</cp:lastPrinted>
  <dcterms:created xsi:type="dcterms:W3CDTF">2018-05-17T19:16:00Z</dcterms:created>
  <dcterms:modified xsi:type="dcterms:W3CDTF">2023-09-03T20:40:32Z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0405DEA18B68449D8537BD939DD57EFC</vt:lpwstr>
  </property>
  <property fmtid="{D5CDD505-2E9C-101B-9397-08002B2CF9AE}" pid="4" name="KSOProductBuildVer">
    <vt:lpwstr>1033-11.2.0.10443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LinkedDataId">
    <vt:lpwstr>{B9A2445A-171C-4A05-9AA3-86458E0050B7}</vt:lpwstr>
  </property>
</Properties>
</file>